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jacobson\Desktop\CJ CAC Files\2018 CBA Final Reports\"/>
    </mc:Choice>
  </mc:AlternateContent>
  <bookViews>
    <workbookView xWindow="0" yWindow="0" windowWidth="28800" windowHeight="14100" firstSheet="7" activeTab="7"/>
  </bookViews>
  <sheets>
    <sheet name="2013" sheetId="11" r:id="rId1"/>
    <sheet name="2014" sheetId="9" r:id="rId2"/>
    <sheet name="2015" sheetId="4" r:id="rId3"/>
    <sheet name="2016" sheetId="1" r:id="rId4"/>
    <sheet name="2017" sheetId="2" r:id="rId5"/>
    <sheet name="2018" sheetId="3" r:id="rId6"/>
    <sheet name="2018ReportingDetails (12.31.18)" sheetId="10" r:id="rId7"/>
    <sheet name="2013-2018" sheetId="8" r:id="rId8"/>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8" l="1"/>
  <c r="H4" i="8"/>
  <c r="O11" i="3"/>
  <c r="O13" i="3"/>
  <c r="E29" i="10"/>
  <c r="D29" i="10"/>
  <c r="O5" i="3"/>
  <c r="E66" i="10"/>
  <c r="C4" i="8"/>
  <c r="O4" i="9"/>
  <c r="D4" i="8"/>
  <c r="O4" i="4"/>
  <c r="E4" i="8"/>
  <c r="L4" i="1"/>
  <c r="O4" i="1"/>
  <c r="F4" i="8"/>
  <c r="N4" i="2"/>
  <c r="O4" i="2"/>
  <c r="O4" i="3"/>
  <c r="I4" i="8"/>
  <c r="O12" i="11"/>
  <c r="C12" i="8"/>
  <c r="C8" i="8"/>
  <c r="C2" i="8"/>
  <c r="C6" i="8"/>
  <c r="C10" i="8"/>
  <c r="H10" i="8"/>
  <c r="I10" i="8"/>
  <c r="O9" i="3"/>
  <c r="H8" i="8"/>
  <c r="I8" i="8"/>
  <c r="O10" i="11"/>
  <c r="O8" i="11"/>
  <c r="O6" i="11"/>
  <c r="O4" i="11"/>
  <c r="O2" i="11"/>
  <c r="O15" i="3"/>
  <c r="H12" i="8"/>
  <c r="O12" i="2"/>
  <c r="G12" i="8"/>
  <c r="O12" i="1"/>
  <c r="F12" i="8"/>
  <c r="O12" i="4"/>
  <c r="E12" i="8"/>
  <c r="O12" i="9"/>
  <c r="D12" i="8"/>
  <c r="C10" i="2"/>
  <c r="D10" i="2"/>
  <c r="E10" i="2"/>
  <c r="F10" i="2"/>
  <c r="G10" i="2"/>
  <c r="H10" i="2"/>
  <c r="I10" i="2"/>
  <c r="O10" i="2"/>
  <c r="G10" i="8"/>
  <c r="H10" i="1"/>
  <c r="M10" i="1"/>
  <c r="O10" i="1"/>
  <c r="F10" i="8"/>
  <c r="O10" i="4"/>
  <c r="E10" i="8"/>
  <c r="O10" i="9"/>
  <c r="D10" i="8"/>
  <c r="O8" i="9"/>
  <c r="D8" i="8"/>
  <c r="O8" i="4"/>
  <c r="E8" i="8"/>
  <c r="O8" i="1"/>
  <c r="F8" i="8"/>
  <c r="O8" i="2"/>
  <c r="G8" i="8"/>
  <c r="O6" i="9"/>
  <c r="D6" i="8"/>
  <c r="O6" i="4"/>
  <c r="E6" i="8"/>
  <c r="I6" i="1"/>
  <c r="J6" i="1"/>
  <c r="K6" i="1"/>
  <c r="L6" i="1"/>
  <c r="O6" i="1"/>
  <c r="F6" i="8"/>
  <c r="E6" i="2"/>
  <c r="G6" i="2"/>
  <c r="I6" i="2"/>
  <c r="J6" i="2"/>
  <c r="O6" i="2"/>
  <c r="G6" i="8"/>
  <c r="O7" i="3"/>
  <c r="H6" i="8"/>
  <c r="O2" i="3"/>
  <c r="H2" i="8"/>
  <c r="O2" i="9"/>
  <c r="D2" i="8"/>
  <c r="O2" i="4"/>
  <c r="E2" i="8"/>
  <c r="F2" i="8"/>
  <c r="H2" i="2"/>
  <c r="I2" i="2"/>
  <c r="O2" i="2"/>
  <c r="G2" i="8"/>
  <c r="I2" i="8"/>
  <c r="I12" i="8"/>
  <c r="I6" i="8"/>
  <c r="L2" i="1"/>
</calcChain>
</file>

<file path=xl/comments1.xml><?xml version="1.0" encoding="utf-8"?>
<comments xmlns="http://schemas.openxmlformats.org/spreadsheetml/2006/main">
  <authors>
    <author>Jakob Rosenberg (Xtreme Consulting Group Inc)</author>
  </authors>
  <commentList>
    <comment ref="L4" authorId="0" shapeId="0">
      <text>
        <r>
          <rPr>
            <sz val="11"/>
            <color theme="1"/>
            <rFont val="Calibri"/>
            <family val="2"/>
            <scheme val="minor"/>
          </rPr>
          <t xml:space="preserve"> 68 volunteers across 9 projects on Give Day; 15 volunteers for 5 shifts while hosting Compass Family Services Halloween Costume Drive</t>
        </r>
      </text>
    </comment>
  </commentList>
</comments>
</file>

<file path=xl/comments2.xml><?xml version="1.0" encoding="utf-8"?>
<comments xmlns="http://schemas.openxmlformats.org/spreadsheetml/2006/main">
  <authors>
    <author>tc={19126EFF-522B-4865-9FDB-C03EEED847B5}</author>
    <author>tc={3ADAFCB0-B37D-4545-AEE6-576EE97AC5B5}</author>
    <author>tc={94605C20-422A-4C14-B447-3D36A02418D9}</author>
  </authors>
  <commentList>
    <comment ref="C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Based off 2013 CBA Progress Report</t>
        </r>
      </text>
    </comment>
    <comment ref="I2"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$300k total commitment over six years</t>
        </r>
      </text>
    </comment>
    <comment ref="I10"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$1.5M total commitment over six years</t>
        </r>
      </text>
    </comment>
  </commentList>
</comments>
</file>

<file path=xl/sharedStrings.xml><?xml version="1.0" encoding="utf-8"?>
<sst xmlns="http://schemas.openxmlformats.org/spreadsheetml/2006/main" count="722" uniqueCount="372">
  <si>
    <t>Measure</t>
  </si>
  <si>
    <t>Field type</t>
  </si>
  <si>
    <t>January</t>
  </si>
  <si>
    <t>February</t>
  </si>
  <si>
    <t>March</t>
  </si>
  <si>
    <t>April</t>
  </si>
  <si>
    <t>May</t>
  </si>
  <si>
    <t>June</t>
  </si>
  <si>
    <t>July</t>
  </si>
  <si>
    <t>August</t>
  </si>
  <si>
    <t>September</t>
  </si>
  <si>
    <t>October</t>
  </si>
  <si>
    <t>November</t>
  </si>
  <si>
    <t>December</t>
  </si>
  <si>
    <t>Annual (Year-to-date) Total</t>
  </si>
  <si>
    <t>Source: https://sfgov.org/centralmarketcac/sites/default/files/FileCenter/Documents/11576-Yammer%20progress%20report%202013%20final.pdf</t>
  </si>
  <si>
    <t>Cash Grants</t>
  </si>
  <si>
    <t>Value</t>
  </si>
  <si>
    <t>Description</t>
  </si>
  <si>
    <t>We have granted over $60k to date with the following breakdown: 37% to Education, 9% food justice, 33% homelessness, 21% arts. _x000D_
 _x000D_
Organizations benefiting: Bicycle Coalition, Episcopal Community Services, LEVYdance, LINES Dance Center, Boys Hope Girls Hope, Aim High, TNDC, Hamilton Family Center, Compass Family Services, Project Inform, De Marillac Academy, BuildOn, Tenderloin Community School</t>
  </si>
  <si>
    <t>Volunteer Hours</t>
  </si>
  <si>
    <t>Give Day (4/12)</t>
  </si>
  <si>
    <t>Day of Giving (9/20)</t>
  </si>
  <si>
    <t>Give Day (10/31) supporting De Marillac, GLIDE, City Impact, TL Boys &amp; Girls Club</t>
  </si>
  <si>
    <t xml:space="preserve">Yammer/Microsoft encourages its employees to regularly volunteer in schools, making opportunities in the community known through the Yammer groups.  In addition to the volunteer days at Tenderloin Community School and De Marillac Academy, employees were involved in weekly activities (including the teaching of computer coding) at City Impact School and others in the City. 15 employees were sent to Tenderloin Community School. 30 employees participated in the city’s Giant Sweep </t>
  </si>
  <si>
    <t>In-kind Donations</t>
  </si>
  <si>
    <t>Clothing Drive for St. Anthony's: few hundred lbs of clothes &amp; $600 of new undergarments</t>
  </si>
  <si>
    <t>Engagement</t>
  </si>
  <si>
    <t>Number of Events</t>
  </si>
  <si>
    <t xml:space="preserve">We hosted the SF Bicycle Coalition for a conversation about bike sharing which featured supervisors Chiu, Kim, and Weiner.  We also participated in Bike 2 Work Day events by hosting 2 stations and encouraging our employees to bike to work that day and every other day. </t>
  </si>
  <si>
    <t>August 1st, MSFT hosted group of girls from Boys and Girls Ladies Tech Camp at the market street offices.</t>
  </si>
  <si>
    <t>Compass Family Services Halloween Costume Drive</t>
  </si>
  <si>
    <t>Hosted Nerd Underground. Yammer/Microsoft worked with Jewish Vocational Services, Junior Achievement, Center for Young Women’s Development, Oasis for Girls (Tide Center), and other organizations to host events and trainings at the Microsoft Store on Market Street during the 4th Quarter of 2013.</t>
  </si>
  <si>
    <t>Local Purchasing</t>
  </si>
  <si>
    <t xml:space="preserve">We have spent over $25,000 at local restaurants and bars and over $2 million on catering from a local TL caterer, Green Heart Foods 
Yammer/Microsoft has spent over $2M with local TL caterer, Green Hearts Foods, including over 1.1M in 2013. </t>
  </si>
  <si>
    <t>Software Donation via TechSoup</t>
  </si>
  <si>
    <t xml:space="preserve">$496,000 software donation to Larkin Street Youth Services in support of Hire Up:  Education and Employment Services for Youth that we made available in July. _x000D_
 In 2013, TechSoup provided Microsoft software donations totaling over $2M to over 400 San Francisco organizations.  Microsoft has also reached out to Larkin Street Youth Services to assist in their IT upgrade that was made possible through the software donation. </t>
  </si>
  <si>
    <t>Sponsorship of B&amp;G Club_x000D_
Youth of the Year</t>
  </si>
  <si>
    <t>De Marillac Benefit_x000D_
Sponsorship; De Marillac_x000D_
Scholarship grant;_x000D_
Sponsorship CBT Auction;_x000D_
Gubbio Project Fundraiser</t>
  </si>
  <si>
    <t xml:space="preserve">Sunday Streets_x000D_ Sponsorship ($5K),_x000D_
_x000D_Hamilton Family Center_x000D_ Service week grant ($5K)_x000D_
</t>
  </si>
  <si>
    <t>Bike to Work Day Sponsorship ($5k); Hospitality House Art Auction ($1k); Compass Centennial Gala ($2.5k)</t>
  </si>
  <si>
    <t>Grant to Tenderloin School (via BAWCC) for library program ($15.7k); Grant to YWAM for mural (1k); Summertini sponsorship for ECS ($5k); buildOn sponsorship ($5.5k); Boys Hope Girls Hope Sponsorship ($3k)</t>
  </si>
  <si>
    <t>Grant to De Marillac Academy for art department</t>
  </si>
  <si>
    <t>Friends of the Library Grant ($2.5k); Project Inform ($3k); Hamilton Family Center Harvest Celebration ($5k)</t>
  </si>
  <si>
    <t>Boys and Girls Club (Tenderloin)</t>
  </si>
  <si>
    <t>Super Service Challenge @ Youth With a Mission</t>
  </si>
  <si>
    <t>Served breakfast at Glide;
Tutored kids @ City Impact</t>
  </si>
  <si>
    <t>Served @ Glide;
Sorted clothes &amp; created cards for ATC</t>
  </si>
  <si>
    <t>Served @ Glide;_x000D_
volunteered at Hacktivation_x000D_
for the homeless</t>
  </si>
  <si>
    <t>Team of 10 volunteered @ YWAM Food Pantry for 2/hr; monthly serve dinnero @ ECS; taught enrichment classes @ De Marillac; TEALS (teach computer science to high school students); Serve @
GLIDE</t>
  </si>
  <si>
    <t xml:space="preserve">Teach classes @ De_x000D_
Marillac; Adopt-a-building_x000D_ program, TEALS; ECS_x000D_ shelter program; Serve @_x000D_
GLIDE_x000D_
</t>
  </si>
  <si>
    <t>Volunteered @ De_x000D_
Marillac's field Day; served_x000D_ @ GLIDE; served @ ECS;_x000D_ Volunteered @ St.
Anthony's</t>
  </si>
  <si>
    <t>Served dinner @ ECS; Served Breakfast @ GLIDE</t>
  </si>
  <si>
    <t>Served dinner @ ECS; Served Breakfast @ GLIDE;
Safe Passage; Weekly class at De Marillac Academy</t>
  </si>
  <si>
    <t>Served dinner @ ECS; Served Breakfast @ GLIDE;
Weekly class at De Marillac Academy</t>
  </si>
  <si>
    <t>Served dinner @ ECS; Served Breakfast @ GLIDE;
Weekly class at De Marillac Academy; Safe Passage</t>
  </si>
  <si>
    <t>Served dinner @ ECS; Served Breakfast @ GLIDE;
New Hire Volunteer activity @ YWAM; Weekly class at De Marillac Academy</t>
  </si>
  <si>
    <t>Mock interviews for EHSS; Weekly class at De Marillac Academy; Hour of Code @ Boys Hope Girls Hope</t>
  </si>
  <si>
    <t>Matched Sock Drive Donations</t>
  </si>
  <si>
    <t>Purchased clothing bins and arts for ATC</t>
  </si>
  <si>
    <t>Purchased supplies for hygiene kits and kid kits</t>
  </si>
  <si>
    <t>Goodie bags for GLIDE's Women's Center Easter Celebration; repurposed costumes from company event to BJM Dance School</t>
  </si>
  <si>
    <t>Laptops for the Mayor's Teacher &amp; Principal of the year awards; dance costume donation to BJM dance school</t>
  </si>
  <si>
    <t>Coffee Cups to Curry Senior Center</t>
  </si>
  <si>
    <t>Canvases for art program</t>
  </si>
  <si>
    <t>Donated clothes/good to TL Thrift (City Impact)</t>
  </si>
  <si>
    <t>Donated coffee mugs to ECS</t>
  </si>
  <si>
    <t>Kid's Halloween costume drive/donation to Compass Family Services</t>
  </si>
  <si>
    <t>Poster boards to De Marillac Academy</t>
  </si>
  <si>
    <t>Sock Drive; CBT Production</t>
  </si>
  <si>
    <t>Sorted clothes and created_x000D_ cards for ATC, Farmer's_x000D_ Market/local restaurant_x000D_ outting</t>
  </si>
  <si>
    <t>Hosted De Marillac
Incentive Program, stuffed hygiene bags for donation, Farmer's Market trip; Hosted Hacktivation for the Homeless event; sent group
of employees to Gubbio project fundraiser; stuffed
bags for GLIDE's women's program; sent employees to SFBC's Bike Theft Protection Workshop @ Twitter</t>
  </si>
  <si>
    <t>Spring Clean Clothing Drive; Farmer's Market trip; De Marillac volunteer teacher incentive program; C._x000D_Akimoff joined BAWCC_x000D_ Board of Advisors; Sunday_x000D_
Streets Team; Served on education panel for De Marillac Academy graduates; Yammer Give_x000D_ Day (GLIDE, St. Anthony's,_x000D_
Tenderloin Tech Lab, ARC, Youth with a Mission, ECS,_x000D_ TNDC, Hamilton Family_x000D_
Center, Safe Passage, Boys and Girls Club</t>
  </si>
  <si>
    <t>Farmer's market/local purchasing trip; Central Market Partnership Meeting; Market Street for the Masses Discussion</t>
  </si>
  <si>
    <t>Hosted teacher from_x000D_ MissionBit; Farmers_x000D_ Market/Local purchasing_x000D_ trip; Juneteeth Celebration_x000D_ @ Curry Senior Center;_x000D_ Hosted Code for America_x000D_
event @ Yammer</t>
  </si>
  <si>
    <t>Mid-Market Business Fair;_x000D_ AIDS Walk; EHSS Mock_x000D_ Interview Day; Hosted Bike_x000D_ Safety talk by SFBC;_x000D_
attended Tech in the_x000D_ Tenderloin Talk (hosted by_x000D_ Hospitality House)</t>
  </si>
  <si>
    <t>Attended CHEFS Program_x000D_ graduation; Monthly local_x000D_ purchasing trip to Farmer's_x000D_ Market; Employee_x000D_
computer fundraiser for_x000D_
non-profits</t>
  </si>
  <si>
    <t xml:space="preserve">Give Day; Employee computer fundraiser for non-profits; book drive for Tenderloin community school; Local purchasing trip to farmer's market; hosted corner captain training for Safe Passage @
Yammer
</t>
  </si>
  <si>
    <t>Farmer's Market Local</t>
  </si>
  <si>
    <t>Farmer's Market Local_x000D_ Purchasing Trip; Povertee's_x000D_ Fundraiser Event (Proceeds went to TL Made)</t>
  </si>
  <si>
    <t>Catering: Green Hearts Food</t>
  </si>
  <si>
    <t>Catering: CHEFS; Green Hearts Food</t>
  </si>
  <si>
    <t>Catering: Green Hearts Food; CHEFS</t>
  </si>
  <si>
    <t>Catering: Green Hearts Food; CHEFS; Showdogs; Farmer Brown</t>
  </si>
  <si>
    <t>DMA Benefit; DMA Funda-Need </t>
  </si>
  <si>
    <t>Compass Family Center; Del Seymour Tenderloin tours; JVS sponsorship </t>
  </si>
  <si>
    <t>Curry Senior Center benefit</t>
  </si>
  <si>
    <t xml:space="preserve">Asian Neighborhood Design; Larkin Street Youth; At the Crossroads </t>
  </si>
  <si>
    <t>Sunday Streets Tenderloin</t>
  </si>
  <si>
    <t>Hamilton Family Center</t>
  </si>
  <si>
    <t>Because Justice Matters Dance Recital</t>
  </si>
  <si>
    <t>Year Up</t>
  </si>
  <si>
    <t xml:space="preserve">Safe Passage, YWAM Food Pantry, Logic Class @ DMA 
</t>
  </si>
  <si>
    <t>Logic Class @ DMA; Safe Passage</t>
  </si>
  <si>
    <t>3 Classes (6 sessions) @ DMA; Curry Senior Center; Safe Passage; buildOn panel; SF library event </t>
  </si>
  <si>
    <t xml:space="preserve">_x000D_Taught classes at DMA; EHSS mock interviews _x000D_
</t>
  </si>
  <si>
    <t>2 classes (8 sessions) @ DMA; Student mentoring @ DMA; Safe Passage App</t>
  </si>
  <si>
    <t>Youth CBA Town Hall</t>
  </si>
  <si>
    <t>Sunday Streets Tenderloin; Safe Passage App; EHSS Mock Interviews; Girls Who Code Panel; Black Girls Code Event</t>
  </si>
  <si>
    <t>Taught classes at De Marillac Academy</t>
  </si>
  <si>
    <t>_x000D_
_x000D_
 Taught classes at DMA; Website Redesign @ AND; Safe Passage App Follow Up repairs</t>
  </si>
  <si>
    <t>_x000D_
 Taught classes at DMA, Website redesign @ AND, Stuffed mailers for AND, Safe Passag_x000D_e</t>
  </si>
  <si>
    <t xml:space="preserve">Sponsored all 7th &amp; 8th graders @ DMA to attend Selma; Donated food to local shelters; Donated frames to DMA 
</t>
  </si>
  <si>
    <t xml:space="preserve">Donated hygiene kits, clothing, &amp; silverware to residents of 642 Hyde St.; Art supplies to BJM; Donated food to TL residences &amp; nonprofits
</t>
  </si>
  <si>
    <t xml:space="preserve">Donated food to TL residences &amp; non-profits
</t>
  </si>
  <si>
    <t>Donated costumes and event decorations to BJM; Donated food to Safe Passage fundraiser; Safe Passage community tickets to fundraiser; Donated Easter Baskets to Compass; Hygiene drive donation to Lava Mae</t>
  </si>
  <si>
    <t xml:space="preserve">102 hygiene packs to Gubbio Project; 50 Kids packs to Compass Family Services; Donated food to TL residences &amp; nonprofits
</t>
  </si>
  <si>
    <t xml:space="preserve">Donated food to TL residences and nonprofits
</t>
  </si>
  <si>
    <t xml:space="preserve">Safe Passage App (quantified amount not calculated); Donated food to TL residences &amp; non-profits 
</t>
  </si>
  <si>
    <t xml:space="preserve"> Donated food to TL residences and non-profits</t>
  </si>
  <si>
    <t xml:space="preserve">Donted food to TL residences and non-profits 
</t>
  </si>
  <si>
    <t>Young Women Communication Workshop; Local purchasing trip</t>
  </si>
  <si>
    <t>Black Girls Code Info Night; Del Seymour TL Tour; local purchasing trip; Sunday Streets Info Session</t>
  </si>
  <si>
    <t>8 Del Seymour TL Tours; Hosted Safe Passage Corner Captain Training; Give Day; Town Hall Volunteer Expo; Hygiene Drive</t>
  </si>
  <si>
    <t xml:space="preserve">Hosted Because Justice Matters fundraiser event; Hosted BJM Dance school recital; Sponsored DMA students to attend Imagine Cup_x000D_
</t>
  </si>
  <si>
    <t xml:space="preserve">Bike to Work Day; Attended FUF Info session for TL; TEDP Community Lunch @ Farmer Brown
</t>
  </si>
  <si>
    <t>Youth CBA Town Hall; De Marillac Academy Fundraiser</t>
  </si>
  <si>
    <t>Black Girls Code; Girls Who Code; Enterprise for High School Students Mock Interviews; Tenderloin Sunday Streets</t>
  </si>
  <si>
    <t xml:space="preserve">National Night Out_x000D_
</t>
  </si>
  <si>
    <t>Hosted our biannual all company day of service</t>
  </si>
  <si>
    <t>Hosted Compass Family's Halloween give away; Charity poker tournament; Mid-Market Backpack fundraiser; Hosted De Marillac's Leadership Offsite</t>
  </si>
  <si>
    <t>Charity poker tournament; Ongoing clothing drive donated to TL Thrift</t>
  </si>
  <si>
    <t>Attended Talking Tech in the Tenderloin @ Hospitality House</t>
  </si>
  <si>
    <t>CHEFS, Green Hearts Food, Happy Donut, Showdogs, Showdown</t>
  </si>
  <si>
    <t xml:space="preserve"> Green Hearts Food </t>
  </si>
  <si>
    <t>Green Hearts Food; CHEFS</t>
  </si>
  <si>
    <t>Green Hearts Food; Harrington Catering; CHEFS</t>
  </si>
  <si>
    <t>Farmer Brown; Green Hearts Food </t>
  </si>
  <si>
    <t>Peer Appreciation Local Gift Cards; Harrington; GHF; Lers Ros Thai; Farmer Brown; El Pilpila; Elmira</t>
  </si>
  <si>
    <t>GHF; Harrington; Pianofight</t>
  </si>
  <si>
    <t>GHF; Harrington</t>
  </si>
  <si>
    <t>Green Hearts Food</t>
  </si>
  <si>
    <t>GHF; Pianofight; Local Restaurants</t>
  </si>
  <si>
    <t>GHF; Zen Yai Thai; Red Chili; Brenda's Soul Food; Red Crawfish</t>
  </si>
  <si>
    <t>Software Donation</t>
  </si>
  <si>
    <t xml:space="preserve"> - </t>
  </si>
  <si>
    <t xml:space="preserve"> $-   </t>
  </si>
  <si>
    <t xml:space="preserve"> Numeric </t>
  </si>
  <si>
    <t xml:space="preserve"> Sponsored New Year Up Intern  </t>
  </si>
  <si>
    <t xml:space="preserve"> Sponsored De Marillac ASB ($15K) </t>
  </si>
  <si>
    <t xml:space="preserve"> Compass Family Center ($10K); Because Justice Matters Dance Program ($500) </t>
  </si>
  <si>
    <t xml:space="preserve"> Curry Senior Center($5K), TNDC ($3K), Safe Passage ($10K) </t>
  </si>
  <si>
    <t xml:space="preserve"> CHEFS Program (ESC) - 1 year Student Sponsorship </t>
  </si>
  <si>
    <t xml:space="preserve"> Tenderloin Sunday Streets ($1K); Project Homeless Connect ($2,500K); Hospitality House ($500) </t>
  </si>
  <si>
    <t xml:space="preserve">Sponsored New Year Up Intern  </t>
  </si>
  <si>
    <t>Breast Cancer Awareness donations, Charity Challenge donation made to the Alzheimers Association</t>
  </si>
  <si>
    <t>Project Homeless Connect Breakfast Gala Sponsorship</t>
  </si>
  <si>
    <t>Text</t>
  </si>
  <si>
    <t xml:space="preserve">   </t>
  </si>
  <si>
    <t xml:space="preserve"> Volunteered w/ Safe Passage </t>
  </si>
  <si>
    <t xml:space="preserve"> Volunteered w/ Safe Passage; Created 500 Homeless hygiene kits) </t>
  </si>
  <si>
    <t xml:space="preserve"> Reading Parnters  </t>
  </si>
  <si>
    <t xml:space="preserve"> Safe Passage; Reading Partners  </t>
  </si>
  <si>
    <t xml:space="preserve"> Girls Who Code; Hack Project for Project Homeless Connect </t>
  </si>
  <si>
    <t>The ARC, At the Crossroads, BAWCC, Boys &amp; Girls Club of SF, Compass Family Services, De Marillac Academy, ECS, Glide, Gubbio Project, Hamilton Family Center, St. Anthony's, YWAM</t>
  </si>
  <si>
    <t>American Red Cross</t>
  </si>
  <si>
    <t>Safe Passage; Breast Cancer Research Foundation; Gubbio Project (hygine packs); YWAM, Compass Family Services; American Red Cross</t>
  </si>
  <si>
    <t>Code Tenderloin (job readiness); Enterprise for High School Students (mock interviews); Reading Partners</t>
  </si>
  <si>
    <t>Decorate onsies to donate to St. Anthony's; Reading Partners</t>
  </si>
  <si>
    <t xml:space="preserve"> Donated food to local residents &amp; non-profits </t>
  </si>
  <si>
    <t xml:space="preserve"> Donated food to local residents &amp; non-profits; donated 500 hygiene care packs </t>
  </si>
  <si>
    <t xml:space="preserve"> Donated fit watches to Curry Senior Center  </t>
  </si>
  <si>
    <t xml:space="preserve"> 10 Dozen cupcakes to Curry Senior Center; Donated food to local residents &amp; non-profits </t>
  </si>
  <si>
    <t xml:space="preserve"> Donated 175 pairs of socks to Youth With a Mission  </t>
  </si>
  <si>
    <t xml:space="preserve"> Donated gift cards, prizes, and swag to Safe Passage for fundraiser prizes </t>
  </si>
  <si>
    <t> App for Project Homeless Connect ($2,500 in cash match, not including value of app created), Donated food to TL residents (Copia)</t>
  </si>
  <si>
    <t>Donated 5 dozen cupcakes to Safe Passage; Donated 11 frames to Hospitality House for their Art Auction, Donated food to TL residents (Copia)</t>
  </si>
  <si>
    <t>Art Supplies to ARC; donated food to local residents &amp; non-profits; donated food to TL residents (Copia)</t>
  </si>
  <si>
    <t>1667 Hygiene kits for Gubbio project; donated food to TL residents (Copia)</t>
  </si>
  <si>
    <t>Donated food to TL residents (Copia)</t>
  </si>
  <si>
    <t>Hosted Spark Mentoring info session; DMA Development Counsel Meeting</t>
  </si>
  <si>
    <t>Hosted Reading Partner's Info Session; Hosted onsite volunteer project for Gubbio Project</t>
  </si>
  <si>
    <t>Attending Talking Tech in the Tenderloin w/ Hospitality House; Attended DMA ASB; DMA Development Counsel Meeting</t>
  </si>
  <si>
    <t xml:space="preserve">Attended Compass Family Benefit; GIVE Day </t>
  </si>
  <si>
    <t>Hosted BJM Fundrasier; Bike to Work Day; DMA Development Counsel Meeting</t>
  </si>
  <si>
    <t>Hosted De Marillac Academy fundraiser; sponsored Safe Passage fundraiser</t>
  </si>
  <si>
    <t xml:space="preserve">Hosted Hack for Good pitch session; Hackathon for Project Homeless Connect app; </t>
  </si>
  <si>
    <t xml:space="preserve">Hosted De Marillac Academy staff meeting; GIVE Day; Tenderloin Recruiting fair at The Hall; 3 Del Seymore TL tours (matched @ $25/hour per participant) </t>
  </si>
  <si>
    <t>Hosted Blood Drive w/ America Red Cross</t>
  </si>
  <si>
    <t>Hosted Reading Partner Info Session; hosted Compass Family Services costume handout; hosted 'Love Me Tenderloin' moive screening; Giving Campign</t>
  </si>
  <si>
    <t>Hosted Code Tenderloin's job readiness event; EHSS Mock Interviews</t>
  </si>
  <si>
    <t xml:space="preserve">CHEFS; Mr. Tipples, California Bakery; Green Hearts Food </t>
  </si>
  <si>
    <t>Green Hearts Food; Farmer Brown; Sai Jai Thai; A La Turca; Pakwan</t>
  </si>
  <si>
    <t xml:space="preserve">Green Hearts Food </t>
  </si>
  <si>
    <t>CHEFS; Cadillac Grill; Green Hearts Food</t>
  </si>
  <si>
    <t>Cadillac Grill; Green Hearts Food</t>
  </si>
  <si>
    <t>Mr. Smith's; Green Hearts Food</t>
  </si>
  <si>
    <t>Project Juice</t>
  </si>
  <si>
    <t>Year Up sponsorship to host intern; BAVC ($10k)</t>
  </si>
  <si>
    <t>Larkin Street Youth Services Tech Learning Center</t>
  </si>
  <si>
    <t>De Marillac Academy ($10K); Compass Family ($5K); Community Housing Partnership ($5k); Curry Senior Center ($2.5K)</t>
  </si>
  <si>
    <t>Cutting Ball Theater Education program ($15k)</t>
  </si>
  <si>
    <t xml:space="preserve">Compass; Because Justice Matters; At the Crossroads; De Marillac Academy </t>
  </si>
  <si>
    <t>Year Up sponsorship to host interns</t>
  </si>
  <si>
    <t>Cutting Ball Theater Education Program ($6k); Code Tenderloin ($3k)</t>
  </si>
  <si>
    <t>Would equate to $32,883.25 with MSFT volunteer match ($25/hr)</t>
  </si>
  <si>
    <t>Reading Partners; SF AIDS Foundation</t>
  </si>
  <si>
    <t>Tenerloin Safe Passage v2 App ; International Women's Day Volunteering @ Compass; Safe Passage; Reading Partners</t>
  </si>
  <si>
    <t>SF AIDS Foundation; Conard House; Episcopal Community Services SF</t>
  </si>
  <si>
    <t>Reading Partners; TNDC; St. Anthony's; SF AIDS Foundation; Curry Senior Center; Compass Family Services; B&amp;GCSF; Glide Foundation; De Marillac Academy; The Arc</t>
  </si>
  <si>
    <t>B&amp;GCSF; SF AIDS Foundation; Safe Passage App</t>
  </si>
  <si>
    <t>Glide Foundation; B&amp;GCSF; TNDC; Safe Passage App</t>
  </si>
  <si>
    <t>B&amp;GCSF; Episcopal Community Services of SF; Safe Passage App (+400 intern hours over 3 months); Safe Passage First Day of School shift</t>
  </si>
  <si>
    <t>826 Valencia; B&amp;GCSF; SF Aids Foundation</t>
  </si>
  <si>
    <t>Give Day 10/18 (Curry Senior Center, Episcopal Community Services (2 shifts), Safe Passage (2 shifts), Downtown Streets Team, ARC, TNDC, Boys &amp; Girls Club); Hygiene Pack Assembly; Compass Family Services Halloween Event; Dancers' Group; Ellen Meadows Prostehetic Hand Foundation</t>
  </si>
  <si>
    <t>826 Valencia; Ellen Meadows Prosthetic Hand Foundation; SF Aids Foundation; </t>
  </si>
  <si>
    <t>Compass Family Services; Hour of Code @ De Marillac Academy; Safe Passage Holiday Party; Boys &amp; Girls Club Tenderloin</t>
  </si>
  <si>
    <t>Decorated infant onsies to St. Anthony's; Donated food to TL residents (Copia)</t>
  </si>
  <si>
    <t>Donated food to TL residents (Copia); Donated hygiene pack supplies to Compass; Donated 5 Surfaces to Downtown Streets Team</t>
  </si>
  <si>
    <t xml:space="preserve">Donated food to TL residents (Copia); Donated Bingo prizes to Curry Senior Center </t>
  </si>
  <si>
    <t>Donated food to TL residents (Copia); Donated Gubbio Project's entire wish list</t>
  </si>
  <si>
    <t>Donated food to TL residents (Copia); Donated 50 stuffed backpacks to Hamilton Family Center's children in transitional housing</t>
  </si>
  <si>
    <t>244 for TNDC Graden sign; Story Blocks for Tandem Early Education</t>
  </si>
  <si>
    <t>1,823 Hygiene Packs for Gubbio Project with surplus hygiene items</t>
  </si>
  <si>
    <t>Safe Passage Holiday Party (10 $50 gift cards); 2 Xboxes to Boys &amp; Girls Clubs Youth &amp; Teen Centers; Xbox to The Arc SF; raffled $1k in prizes to students and staff at Code Tenderloin; Raffled prizes for Larkin Street Youth Services</t>
  </si>
  <si>
    <t>Hosting Year Up Intern through July, 2017</t>
  </si>
  <si>
    <t>Hosted event for Larkin Street Youth Services; Hosted Education Circle Kick-Off for Full Circle Fund</t>
  </si>
  <si>
    <t>Reading Partner's Information session; Development Counsel meeting @ De Marillac Academy; Hosted St. Baldrick's fundraiser</t>
  </si>
  <si>
    <t>Hosted Code2040 information session; Walk to Work Day;</t>
  </si>
  <si>
    <t>Clothing Drive for St. Anthony's; GIVE Day (Microsoft's day of service); Bike to Work Day </t>
  </si>
  <si>
    <t>Hosted De Marillac Neighborhood Night; Hosted Hack for Good Night</t>
  </si>
  <si>
    <t>Giving Tree Backpack Drive (benefitting Compass); Micro-Volunteering Events (2) (backpacks for Hamilton; welcome packs for Compass Family); Hosted Girls Who Code; Hosting three Year Up Interns through Jan. 2018</t>
  </si>
  <si>
    <t>GIVE Day; Hosted Compass Family Services Halloween Costume Drive; Hosted Movie Screening of Moonlight for LGBTQ and POC communities</t>
  </si>
  <si>
    <t>Hosted Safe Passage's Holiday Party</t>
  </si>
  <si>
    <t xml:space="preserve">Project Juice </t>
  </si>
  <si>
    <t>Project Juice; The Market; Added Dirty Water HH on 3/31</t>
  </si>
  <si>
    <t>Project Juice; The Market; Tony's Slice House</t>
  </si>
  <si>
    <t>Project Juice; Tony's Slice House</t>
  </si>
  <si>
    <t>Project Juice, The Market; Added 7/27 Mr. Smith's Event</t>
  </si>
  <si>
    <t xml:space="preserve">Project Juice, The Market </t>
  </si>
  <si>
    <t>Project Juice, The Market</t>
  </si>
  <si>
    <t>*Donated $1.5M software to Genesys Works </t>
  </si>
  <si>
    <t>*Donated $2.7M software to Goodwill SF</t>
  </si>
  <si>
    <t>Notes</t>
  </si>
  <si>
    <t>Bessie-Carmichael ($5k); Redding Elementary ($5k); Tenderloin Community School ($5k)</t>
  </si>
  <si>
    <t>Cutting Ball Theater Education Program ($9k); De Marillac Academy's 12th Annual Scholarship Benefit ($5k); Community Housing Partnership ($15k); Downtown Streets Team for Seminar ($4k)</t>
  </si>
  <si>
    <t>2 Year Up Intern Placements</t>
  </si>
  <si>
    <t>Community Tech Network ($500); Community Housing Partnership ($50k); Year Up Bay Area: Panel event ($2k)</t>
  </si>
  <si>
    <t>Tenderloin People's Congress (TPC) TL Vision 2020 Platform</t>
  </si>
  <si>
    <t>Year Up Intern Placement</t>
  </si>
  <si>
    <t>Year Up Anniversary Event</t>
  </si>
  <si>
    <t>Community Housing Partnership </t>
  </si>
  <si>
    <t>Community Housing Partnership ($20k); Bay Area Women &amp; Children's Center/Tenderloin Community School ($10k); Redding Elementary ($7.5k);  United Playaz/Bessie Carmichael ($7.5k);  826 Valencia's Tenderloin Site ($10k); Code Tenderloin ($24k); Dev Mission ($7k)</t>
  </si>
  <si>
    <t>Employee-driven volunteerism</t>
  </si>
  <si>
    <t xml:space="preserve">See tab below for details pulled from YTD reports </t>
  </si>
  <si>
    <t>Microsoft Organized Volunteer Hours</t>
  </si>
  <si>
    <t>Year Up (4/18); Volunteer event for TNDC Birthday Dinner (4/19)</t>
  </si>
  <si>
    <t>Give Day (5/9): Curry Senior Center, Episcopal Community Services, Safe Passage, Downtown Streets team, Success Center SF, Hospitality House, Compass Family Services.; TNDC (5/23)</t>
  </si>
  <si>
    <t>Volunteers for TNDC Grand Re-Opening of Sala Burton Manor (8/21)</t>
  </si>
  <si>
    <t>9/11 Day Meal Kit (9/11); Support for TNDC's Food Pantry (9/20)</t>
  </si>
  <si>
    <t>Give Day (10/17): Curry Senior Center, Safe Passage, 826 Valencia, Downtown Streets Team, The Arc SF, Episcopal Community Services (Canon Kip Center), Larkin Street Youth Services, TNDC, Compass Family Services; Assembling support bags for local oncology center</t>
  </si>
  <si>
    <t>Hospitality House Turkey Lunch/Dinner Support (11/19)</t>
  </si>
  <si>
    <t>Hour of Code at Redding Elementary (12/5) &amp; De Marillac Academy (12/7); Project Open Hand w/ Goodwill SF (12/7); DISH Holiday Support (12/17, 12/18, 12/20)</t>
  </si>
  <si>
    <t>500 hygiene kits for Gubbio Project</t>
  </si>
  <si>
    <t>100 boxes of jelly beans to Compass Famliy Services for Valentine's Day</t>
  </si>
  <si>
    <t>Disaster Response kits for Bessie Carmichael</t>
  </si>
  <si>
    <t>Prizes for Cannon Kip Senior Center Bingo</t>
  </si>
  <si>
    <t>Support bags for local women's oncology center; Backpacks for Women's Building</t>
  </si>
  <si>
    <t>Toiletries drive &amp; donation to Hospitality House</t>
  </si>
  <si>
    <t>Hosted Dev/Color event on 1/27; Hosting two Year Up interns through July, 2018</t>
  </si>
  <si>
    <t>Cultural Competency Seminar: Debunking Homelessness with DST</t>
  </si>
  <si>
    <t>Del Seymour TL Walking Tour (3/13); Volunteer event supporting Compass Family Services for annual benefit (3/13 &amp; 3/14)</t>
  </si>
  <si>
    <t>Del Seymour TL Walking Tour (4/10);  UCSF Benioff "Future Designers and Builders Program"   Students (4/11); Inneract Project (4/12); Upwardly Global Spring Reception (4/17); Year Up Lunch &amp; Learn Panel  (4/18); Blood Drive (4/30)</t>
  </si>
  <si>
    <t>Del Seymour TL Walking Tour (5/8); Give Day (5/9)</t>
  </si>
  <si>
    <t>Del Seymour TL Walking Tour (6/12); </t>
  </si>
  <si>
    <t>Hosted Accounting Career Awareness Program (7/19); Hack for Good (June-July);  Rohan Bafna on board of Conard House</t>
  </si>
  <si>
    <t>Hosted Summer Search Staff Retreat (8/27)</t>
  </si>
  <si>
    <t>Global Action Climate Summit</t>
  </si>
  <si>
    <t>Nonprofit Fair (10/3); Compass Family Services Halloween Costume Warehouse (10/24)</t>
  </si>
  <si>
    <t>Mercy Corps event (11/8); Charity Challenge Nonprofit Fundraiser  (11/14); Scott Mauvais joined CHP (Community Housing Partnership)'s Advisory Board</t>
  </si>
  <si>
    <t>Corporate Credit Card Charges</t>
  </si>
  <si>
    <t>See tab below for details pulled from year-end corporate credit card reports. Only businesses in the TL/Mid-Market CBA Defined Region excludes Twitter, Uber, Airbnb</t>
  </si>
  <si>
    <t>Catering &amp; Facilities purchases</t>
  </si>
  <si>
    <t>Designated CAC CBA defined Mid-Market/TL Region suppliers &amp; vendors</t>
  </si>
  <si>
    <t xml:space="preserve"> La Cocina Restaurants: Little Delhi; Alicias; El Pipila; The Market; Project Juice; Shorenstein Security</t>
  </si>
  <si>
    <t> The Market; Project Juice (Exploring the Town Kitchen as well as Chewse)</t>
  </si>
  <si>
    <t>The Market; Zero Cater (Little Delhi; El Pipila); Dirty Water; Project Juice</t>
  </si>
  <si>
    <t>The Market; Project Juice; Dirty Water</t>
  </si>
  <si>
    <t>The Market; Project Juice</t>
  </si>
  <si>
    <t>The Market; Project Juice; El Pipila</t>
  </si>
  <si>
    <t>The Market; Project Juice; Gyro King; Mr. Tipples</t>
  </si>
  <si>
    <t>TechSoup - OnPrem Software Donations</t>
  </si>
  <si>
    <t>Employee-driven Volunteer Hours</t>
  </si>
  <si>
    <t>Nonprofit Organization</t>
  </si>
  <si>
    <t>State</t>
  </si>
  <si>
    <t>Zip Code</t>
  </si>
  <si>
    <t>Match amount ($25/hr)</t>
  </si>
  <si>
    <t>826 National</t>
  </si>
  <si>
    <t>California</t>
  </si>
  <si>
    <t>Boys &amp; Girls Clubs of San Francisco</t>
  </si>
  <si>
    <t>Catholic Charities-San Francisco, Marin, San Mateo</t>
  </si>
  <si>
    <t>Central City Hospitality House</t>
  </si>
  <si>
    <t>COALITION ON HOMELESSNESS</t>
  </si>
  <si>
    <t>COMMUNITY HOUSING PARTNERSHIP A CA NONPROFIT PUBLIC BENEFIT CORP</t>
  </si>
  <si>
    <t>Compass Family Services</t>
  </si>
  <si>
    <t>Conard House, Inc.</t>
  </si>
  <si>
    <t>Curry Senior Center</t>
  </si>
  <si>
    <t>De Marillac Academy</t>
  </si>
  <si>
    <t>DOWNTOWN STREETS, INC</t>
  </si>
  <si>
    <t>EPISCOPAL COMMUNITY SERVICES OF SAN FRANCISCO</t>
  </si>
  <si>
    <t>Glide Community Housing, Inc</t>
  </si>
  <si>
    <t>Goodwill of San Francisco, San Mateo, and Marin Counties</t>
  </si>
  <si>
    <t>Larkin Street Youth Services</t>
  </si>
  <si>
    <t>North of Market/Tenderloin Community Benefit Corpo</t>
  </si>
  <si>
    <t>PROJECT OPEN HAND</t>
  </si>
  <si>
    <t>Reading Partners</t>
  </si>
  <si>
    <t>San Francisco AIDS Foundation</t>
  </si>
  <si>
    <t>San Francisco Unified School District</t>
  </si>
  <si>
    <t>St. Anthony Foundation</t>
  </si>
  <si>
    <t>SUCCESS CENTER SAN FRANCISCO</t>
  </si>
  <si>
    <t>SWORDS TO PLOWSHARES VETERANS RIGHTS ORGANIZATION</t>
  </si>
  <si>
    <t>Tenderloin Neighborhood Development Corp</t>
  </si>
  <si>
    <t>The Arc San Francisco</t>
  </si>
  <si>
    <t>The Gubbio Project Inc</t>
  </si>
  <si>
    <t>SUM:</t>
  </si>
  <si>
    <t>Corporate Card Charges</t>
  </si>
  <si>
    <t>Businesses within the TL/Mid-Market CBA-Defined region. Excludes Uber, Twitter, Airbnb, DoorDash</t>
  </si>
  <si>
    <t>Supplier Name</t>
  </si>
  <si>
    <t>Address</t>
  </si>
  <si>
    <t>Neighborhood</t>
  </si>
  <si>
    <t>Sum of Net Billed Amount</t>
  </si>
  <si>
    <t>SAN FRANCISCO PROPER,DESI</t>
  </si>
  <si>
    <t>1100 Market Street, San Francisco, CA 94102</t>
  </si>
  <si>
    <t>MidMarket Target</t>
  </si>
  <si>
    <t>HOTEL WHITCOMB</t>
  </si>
  <si>
    <t>1231 Market Street, San Francisco, CA 94103</t>
  </si>
  <si>
    <t>MR.TIPPLE'S</t>
  </si>
  <si>
    <t>39 Fell St, San Francisco, CA 94102</t>
  </si>
  <si>
    <t>KAYA</t>
  </si>
  <si>
    <t>1420 Market Street, San Francisco, CA 94102</t>
  </si>
  <si>
    <t>DIRTY WATER</t>
  </si>
  <si>
    <t>1355 Market Street, San Francisco, CA 94103</t>
  </si>
  <si>
    <t>BLUE BOTTLE COFFEE</t>
  </si>
  <si>
    <t>1355 Market St, San Francisco, CA 94103</t>
  </si>
  <si>
    <t>CADILLAC BAR AND GRILL</t>
  </si>
  <si>
    <t>44 9th St, San Francisco, CA 94103</t>
  </si>
  <si>
    <t>THE MARKET TAPAS BAR</t>
  </si>
  <si>
    <t>SF PROPER HOTEL-FB</t>
  </si>
  <si>
    <t>MARKET ON MARKET LLC</t>
  </si>
  <si>
    <t>1355 Market St Ste 100, San Francisco, CA 94103</t>
  </si>
  <si>
    <t>THE MARKET CAFE</t>
  </si>
  <si>
    <t>GOOD HOTEL</t>
  </si>
  <si>
    <t>12 7th St, San Francisco, CA 94103</t>
  </si>
  <si>
    <t>PROJECT JUICE LLC</t>
  </si>
  <si>
    <t>HAZEL SOUTHERN BAR &amp; KITCHEN</t>
  </si>
  <si>
    <t>1446 Market St, San Francisco, CA 94102</t>
  </si>
  <si>
    <t>FEDEX OFFICE #5515</t>
  </si>
  <si>
    <t>1400 Mission St Suite 140, San Francisco, CA 94103</t>
  </si>
  <si>
    <t>WALGREENS 04609</t>
  </si>
  <si>
    <t>1301 Market St, San Francisco, CA 94103</t>
  </si>
  <si>
    <t>THE MARKET POKE BAR</t>
  </si>
  <si>
    <t>FEDEX OFFICE #5040</t>
  </si>
  <si>
    <t>1230 Market St, San Francisco, CA 94102</t>
  </si>
  <si>
    <t>SAMS DINER</t>
  </si>
  <si>
    <t>1220 Market St, San Francisco, CA 94102</t>
  </si>
  <si>
    <t>THE OLD SIAM THAI RESTAUR</t>
  </si>
  <si>
    <t>201 Ellis St, San Francisco, CA 94102</t>
  </si>
  <si>
    <t>HOTEL BIJOU</t>
  </si>
  <si>
    <t>111 Mason St, San Francisco, CA 94102</t>
  </si>
  <si>
    <t>PANDORA KARAOKE</t>
  </si>
  <si>
    <t>177 Eddy St, San Francisco, CA 94102</t>
  </si>
  <si>
    <t>FEDEX OFFICE #1590</t>
  </si>
  <si>
    <t>THE MARKET PIZZA BAR</t>
  </si>
  <si>
    <t>FERMENTATION LAB</t>
  </si>
  <si>
    <t>WALGREEN 03185</t>
  </si>
  <si>
    <t>MR. TIPPLES</t>
  </si>
  <si>
    <t>THE MARKET TACO BAR</t>
  </si>
  <si>
    <t>WALGREENS 15567</t>
  </si>
  <si>
    <t>FEDEX OFFICE #4447</t>
  </si>
  <si>
    <t>THE MARKET SHOP</t>
  </si>
  <si>
    <t>FEDEX OFFICE #5638</t>
  </si>
  <si>
    <t>2013 - 2018 (Year-to-date)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</si>
</sst>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409]* #,##0.00_);_([$$-409]* \(#,##0.00\);_([$$-409]* &quot;-&quot;??_);_(@_)"/>
    <numFmt numFmtId="165" formatCode="&quot;$&quot;#,##0.00"/>
    <numFmt numFmtId="166" formatCode="\$#,##0;\(\$#,##0\);\$#,##0"/>
    <numFmt numFmtId="167" formatCode="_(* #,##0_);_(* \(#,##0\);_(* &quot;-&quot;??_);_(@_)"/>
  </numFmts>
  <fonts count="17" x14ac:knownFonts="1">
    <font>
      <sz val="11"/>
      <color theme="1"/>
      <name val="Calibri"/>
      <family val="2"/>
      <scheme val="minor"/>
    </font>
    <font>
      <sz val="11"/>
      <color rgb="FF7F7F7F"/>
      <name val="Calibri"/>
      <family val="2"/>
      <scheme val="minor"/>
    </font>
    <font>
      <b/>
      <sz val="11"/>
      <color theme="1"/>
      <name val="Calibri"/>
      <family val="2"/>
      <scheme val="minor"/>
    </font>
    <font>
      <sz val="11"/>
      <color theme="1"/>
      <name val="Calibri"/>
      <family val="2"/>
      <scheme val="minor"/>
    </font>
    <font>
      <b/>
      <sz val="11"/>
      <color theme="1" tint="0.499984740745262"/>
      <name val="Calibri"/>
      <family val="2"/>
      <scheme val="minor"/>
    </font>
    <font>
      <sz val="11"/>
      <color theme="1" tint="0.499984740745262"/>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theme="1"/>
      <name val="Calibri"/>
      <family val="2"/>
      <scheme val="minor"/>
    </font>
    <font>
      <sz val="11"/>
      <color theme="1" tint="0.499984740745262"/>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D8D8D8"/>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5">
    <xf numFmtId="0" fontId="0" fillId="0" borderId="0"/>
    <xf numFmtId="44" fontId="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3" fillId="0" borderId="0" applyFont="0" applyFill="0" applyBorder="0" applyAlignment="0" applyProtection="0"/>
  </cellStyleXfs>
  <cellXfs count="73">
    <xf numFmtId="0" fontId="0" fillId="0" borderId="0" xfId="0"/>
    <xf numFmtId="0" fontId="0" fillId="0" borderId="0" xfId="0" applyAlignment="1">
      <alignment wrapText="1"/>
    </xf>
    <xf numFmtId="8" fontId="0" fillId="0" borderId="0" xfId="0" applyNumberForma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8" fontId="2" fillId="0" borderId="0" xfId="0" applyNumberFormat="1" applyFont="1" applyAlignment="1">
      <alignment wrapText="1"/>
    </xf>
    <xf numFmtId="0" fontId="2" fillId="2" borderId="0" xfId="0" applyFont="1" applyFill="1" applyAlignment="1">
      <alignment wrapText="1"/>
    </xf>
    <xf numFmtId="164" fontId="2" fillId="0" borderId="0" xfId="0" applyNumberFormat="1" applyFont="1" applyAlignment="1">
      <alignment wrapText="1"/>
    </xf>
    <xf numFmtId="6" fontId="2" fillId="0" borderId="0" xfId="0" applyNumberFormat="1" applyFont="1" applyAlignment="1">
      <alignment wrapText="1"/>
    </xf>
    <xf numFmtId="44" fontId="2" fillId="0" borderId="0" xfId="1" applyFont="1" applyAlignment="1">
      <alignment wrapText="1"/>
    </xf>
    <xf numFmtId="0" fontId="4" fillId="2" borderId="0" xfId="0" applyFont="1" applyFill="1"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xf numFmtId="0" fontId="6" fillId="2" borderId="0" xfId="0" applyFont="1" applyFill="1" applyAlignment="1">
      <alignment wrapText="1"/>
    </xf>
    <xf numFmtId="0" fontId="6" fillId="0" borderId="0" xfId="0" applyFont="1" applyAlignment="1">
      <alignment wrapText="1"/>
    </xf>
    <xf numFmtId="0" fontId="7" fillId="0" borderId="0" xfId="0" applyFont="1" applyAlignment="1">
      <alignment wrapText="1"/>
    </xf>
    <xf numFmtId="0" fontId="7" fillId="0" borderId="0" xfId="0" applyFont="1"/>
    <xf numFmtId="44" fontId="6" fillId="0" borderId="0" xfId="1" applyFont="1" applyAlignment="1">
      <alignment wrapText="1"/>
    </xf>
    <xf numFmtId="0" fontId="11" fillId="0" borderId="0" xfId="0" applyFont="1"/>
    <xf numFmtId="0" fontId="10" fillId="0" borderId="0" xfId="0" applyFont="1"/>
    <xf numFmtId="0" fontId="12" fillId="0" borderId="0" xfId="0" applyFont="1"/>
    <xf numFmtId="0" fontId="3" fillId="0" borderId="0" xfId="0" applyFont="1" applyAlignment="1">
      <alignment wrapText="1"/>
    </xf>
    <xf numFmtId="0" fontId="3" fillId="0" borderId="0" xfId="0" applyFont="1"/>
    <xf numFmtId="4" fontId="2" fillId="0" borderId="0" xfId="0" applyNumberFormat="1" applyFont="1" applyAlignment="1">
      <alignment wrapText="1"/>
    </xf>
    <xf numFmtId="8" fontId="3" fillId="0" borderId="0" xfId="0" applyNumberFormat="1" applyFont="1" applyAlignment="1">
      <alignment wrapText="1"/>
    </xf>
    <xf numFmtId="8" fontId="1" fillId="0" borderId="0" xfId="0" applyNumberFormat="1" applyFont="1" applyAlignment="1">
      <alignment wrapText="1"/>
    </xf>
    <xf numFmtId="164" fontId="0" fillId="0" borderId="0" xfId="0" applyNumberFormat="1" applyAlignment="1">
      <alignment wrapText="1"/>
    </xf>
    <xf numFmtId="164" fontId="1" fillId="0" borderId="0" xfId="0" applyNumberFormat="1" applyFont="1" applyAlignment="1">
      <alignment wrapText="1"/>
    </xf>
    <xf numFmtId="165" fontId="2" fillId="0" borderId="0" xfId="1" applyNumberFormat="1" applyFont="1" applyAlignment="1">
      <alignment wrapText="1"/>
    </xf>
    <xf numFmtId="165" fontId="2" fillId="0" borderId="0" xfId="0" applyNumberFormat="1" applyFont="1" applyAlignment="1">
      <alignment wrapText="1"/>
    </xf>
    <xf numFmtId="8" fontId="7" fillId="0" borderId="0" xfId="0" applyNumberFormat="1" applyFont="1" applyAlignment="1">
      <alignment wrapText="1"/>
    </xf>
    <xf numFmtId="43" fontId="2" fillId="0" borderId="0" xfId="4" applyFont="1" applyAlignment="1">
      <alignment horizontal="right" wrapText="1"/>
    </xf>
    <xf numFmtId="0" fontId="0" fillId="0" borderId="0" xfId="0" applyFont="1" applyAlignment="1">
      <alignment wrapText="1"/>
    </xf>
    <xf numFmtId="0" fontId="0" fillId="0" borderId="0" xfId="0" applyFont="1"/>
    <xf numFmtId="8" fontId="0" fillId="0" borderId="0" xfId="0" applyNumberFormat="1" applyFont="1" applyAlignment="1">
      <alignment wrapText="1"/>
    </xf>
    <xf numFmtId="44" fontId="3" fillId="0" borderId="0" xfId="1" applyFont="1" applyAlignment="1">
      <alignment wrapText="1"/>
    </xf>
    <xf numFmtId="165" fontId="0" fillId="0" borderId="0" xfId="0" applyNumberFormat="1" applyFont="1" applyAlignment="1">
      <alignment wrapText="1"/>
    </xf>
    <xf numFmtId="0" fontId="0" fillId="0" borderId="1" xfId="0" applyFont="1" applyBorder="1"/>
    <xf numFmtId="0" fontId="0" fillId="0" borderId="2" xfId="0" applyFont="1" applyBorder="1"/>
    <xf numFmtId="3" fontId="0" fillId="0" borderId="2" xfId="0" applyNumberFormat="1" applyFont="1" applyBorder="1"/>
    <xf numFmtId="166" fontId="0" fillId="0" borderId="3" xfId="0" applyNumberFormat="1" applyFont="1" applyBorder="1"/>
    <xf numFmtId="0" fontId="0" fillId="0" borderId="0" xfId="0" applyFont="1" applyBorder="1"/>
    <xf numFmtId="3" fontId="0" fillId="0" borderId="0" xfId="0" applyNumberFormat="1" applyFont="1" applyBorder="1"/>
    <xf numFmtId="166" fontId="0" fillId="0" borderId="0" xfId="0" applyNumberFormat="1" applyFont="1" applyBorder="1"/>
    <xf numFmtId="8" fontId="2" fillId="0" borderId="0" xfId="1" applyNumberFormat="1" applyFont="1" applyAlignment="1">
      <alignment wrapText="1"/>
    </xf>
    <xf numFmtId="0" fontId="13" fillId="0" borderId="0" xfId="0" applyFont="1"/>
    <xf numFmtId="8" fontId="0" fillId="0" borderId="0" xfId="0" applyNumberFormat="1" applyFont="1" applyAlignment="1"/>
    <xf numFmtId="8" fontId="14" fillId="0" borderId="0" xfId="0" applyNumberFormat="1" applyFont="1" applyAlignment="1">
      <alignment wrapText="1"/>
    </xf>
    <xf numFmtId="0" fontId="2" fillId="0" borderId="0" xfId="0" applyFont="1" applyFill="1" applyAlignment="1">
      <alignment wrapText="1"/>
    </xf>
    <xf numFmtId="0" fontId="0" fillId="0" borderId="0" xfId="0" applyFont="1" applyFill="1" applyBorder="1"/>
    <xf numFmtId="167" fontId="2" fillId="0" borderId="0" xfId="0" applyNumberFormat="1" applyFont="1" applyAlignment="1">
      <alignment wrapText="1"/>
    </xf>
    <xf numFmtId="167" fontId="2" fillId="0" borderId="0" xfId="4" applyNumberFormat="1" applyFont="1" applyAlignment="1">
      <alignment wrapText="1"/>
    </xf>
    <xf numFmtId="0" fontId="0" fillId="0" borderId="0" xfId="0" applyFont="1" applyBorder="1" applyAlignment="1">
      <alignment horizontal="right"/>
    </xf>
    <xf numFmtId="0" fontId="0" fillId="0" borderId="0" xfId="0" applyAlignment="1">
      <alignment vertical="center" wrapText="1"/>
    </xf>
    <xf numFmtId="44" fontId="0" fillId="0" borderId="0" xfId="1" applyFont="1"/>
    <xf numFmtId="0" fontId="0" fillId="0" borderId="0" xfId="0" applyAlignment="1">
      <alignment horizontal="right"/>
    </xf>
    <xf numFmtId="44" fontId="0" fillId="0" borderId="0" xfId="1" applyFont="1" applyBorder="1" applyAlignment="1">
      <alignment horizontal="right"/>
    </xf>
    <xf numFmtId="0" fontId="0" fillId="0" borderId="0" xfId="0" applyFill="1"/>
    <xf numFmtId="0" fontId="0" fillId="0" borderId="1" xfId="0" applyFont="1" applyFill="1" applyBorder="1"/>
    <xf numFmtId="0" fontId="0" fillId="0" borderId="2" xfId="0" applyFont="1" applyFill="1" applyBorder="1"/>
    <xf numFmtId="3" fontId="0" fillId="0" borderId="2" xfId="0" applyNumberFormat="1" applyFont="1" applyFill="1" applyBorder="1"/>
    <xf numFmtId="166" fontId="0" fillId="0" borderId="3" xfId="0" applyNumberFormat="1" applyFont="1" applyFill="1" applyBorder="1"/>
    <xf numFmtId="3" fontId="0" fillId="0" borderId="0" xfId="0" applyNumberFormat="1" applyFill="1"/>
    <xf numFmtId="166" fontId="0" fillId="0" borderId="0" xfId="0" applyNumberFormat="1" applyFill="1"/>
    <xf numFmtId="0" fontId="0" fillId="0" borderId="2" xfId="0" applyNumberFormat="1" applyFont="1" applyFill="1" applyBorder="1"/>
    <xf numFmtId="0" fontId="0" fillId="0" borderId="0" xfId="0" applyNumberFormat="1" applyFill="1"/>
    <xf numFmtId="0" fontId="15" fillId="0" borderId="0" xfId="0" applyFont="1" applyFill="1"/>
    <xf numFmtId="0" fontId="15" fillId="0" borderId="0" xfId="0" applyFont="1"/>
    <xf numFmtId="0" fontId="0" fillId="0" borderId="2" xfId="0" applyNumberFormat="1" applyFont="1" applyBorder="1"/>
    <xf numFmtId="3" fontId="0" fillId="0" borderId="0" xfId="0" applyNumberFormat="1" applyFont="1" applyAlignment="1">
      <alignment wrapText="1"/>
    </xf>
    <xf numFmtId="8" fontId="16" fillId="0" borderId="0" xfId="0" applyNumberFormat="1" applyFont="1" applyAlignment="1">
      <alignment wrapText="1"/>
    </xf>
  </cellXfs>
  <cellStyles count="5">
    <cellStyle name="Comma" xfId="4" builtinId="3"/>
    <cellStyle name="Currency" xfId="1" builtinId="4"/>
    <cellStyle name="Followed Hyperlink" xfId="3" builtinId="9" hidden="1"/>
    <cellStyle name="Hyperlink" xfId="2"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Technology and Civic Engagement - Microsoft Bay Area" id="{EEAD176C-CCA1-4B3E-96F2-E8A4A55BAACF}" userId="77984d6906bba41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18-12-26T17:29:48.38" personId="{EEAD176C-CCA1-4B3E-96F2-E8A4A55BAACF}" id="{19126EFF-522B-4865-9FDB-C03EEED847B5}">
    <text>Based off 2013 CBA Progress Report</text>
  </threadedComment>
  <threadedComment ref="I2" dT="2019-01-03T21:12:55.19" personId="{EEAD176C-CCA1-4B3E-96F2-E8A4A55BAACF}" id="{3ADAFCB0-B37D-4545-AEE6-576EE97AC5B5}">
    <text>$300k total commitment over six years</text>
  </threadedComment>
  <threadedComment ref="I10" dT="2019-01-03T21:12:05.59" personId="{EEAD176C-CCA1-4B3E-96F2-E8A4A55BAACF}" id="{94605C20-422A-4C14-B447-3D36A02418D9}">
    <text>$1.5M total commitment over six years</text>
  </threadedComment>
</ThreadedComment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A3" zoomScale="70" zoomScaleNormal="70" workbookViewId="0">
      <selection activeCell="P2" sqref="P2"/>
    </sheetView>
  </sheetViews>
  <sheetFormatPr defaultColWidth="8.85546875" defaultRowHeight="15" x14ac:dyDescent="0.25"/>
  <cols>
    <col min="1" max="1" width="22.140625" style="5" customWidth="1"/>
    <col min="2" max="2" width="10.85546875" customWidth="1"/>
    <col min="3" max="13" width="16.85546875" customWidth="1"/>
    <col min="14" max="14" width="16.85546875" style="18" customWidth="1"/>
    <col min="15" max="15" width="16.85546875" style="5" customWidth="1"/>
    <col min="16" max="16" width="9.140625"/>
  </cols>
  <sheetData>
    <row r="1" spans="1:16" ht="32.25" customHeight="1" x14ac:dyDescent="0.25">
      <c r="A1" s="7" t="s">
        <v>0</v>
      </c>
      <c r="B1" s="7" t="s">
        <v>1</v>
      </c>
      <c r="C1" s="7" t="s">
        <v>2</v>
      </c>
      <c r="D1" s="7" t="s">
        <v>3</v>
      </c>
      <c r="E1" s="7" t="s">
        <v>4</v>
      </c>
      <c r="F1" s="7" t="s">
        <v>5</v>
      </c>
      <c r="G1" s="7" t="s">
        <v>6</v>
      </c>
      <c r="H1" s="7" t="s">
        <v>7</v>
      </c>
      <c r="I1" s="7" t="s">
        <v>8</v>
      </c>
      <c r="J1" s="7" t="s">
        <v>9</v>
      </c>
      <c r="K1" s="7" t="s">
        <v>10</v>
      </c>
      <c r="L1" s="7" t="s">
        <v>11</v>
      </c>
      <c r="M1" s="7" t="s">
        <v>12</v>
      </c>
      <c r="N1" s="15" t="s">
        <v>13</v>
      </c>
      <c r="O1" s="7" t="s">
        <v>14</v>
      </c>
      <c r="P1" s="50" t="s">
        <v>15</v>
      </c>
    </row>
    <row r="2" spans="1:16" x14ac:dyDescent="0.25">
      <c r="A2" s="4" t="s">
        <v>16</v>
      </c>
      <c r="B2" s="4" t="s">
        <v>17</v>
      </c>
      <c r="C2" s="6"/>
      <c r="D2" s="6"/>
      <c r="E2" s="6"/>
      <c r="F2" s="6"/>
      <c r="G2" s="6"/>
      <c r="H2" s="6"/>
      <c r="I2" s="6"/>
      <c r="J2" s="6"/>
      <c r="K2" s="6"/>
      <c r="L2" s="6"/>
      <c r="M2" s="6"/>
      <c r="N2" s="6">
        <v>60000</v>
      </c>
      <c r="O2" s="6">
        <f>SUM(C2:N2)</f>
        <v>60000</v>
      </c>
    </row>
    <row r="3" spans="1:16" ht="192.75" customHeight="1" x14ac:dyDescent="0.25">
      <c r="A3" s="1" t="s">
        <v>16</v>
      </c>
      <c r="B3" s="1" t="s">
        <v>18</v>
      </c>
      <c r="C3" s="1"/>
      <c r="D3" s="1"/>
      <c r="E3" s="1"/>
      <c r="F3" s="1"/>
      <c r="G3" s="1"/>
      <c r="H3" s="1"/>
      <c r="I3" s="1"/>
      <c r="J3" s="1"/>
      <c r="K3" s="1"/>
      <c r="L3" s="1"/>
      <c r="M3" s="1"/>
      <c r="N3" s="17" t="s">
        <v>19</v>
      </c>
      <c r="O3" s="4"/>
    </row>
    <row r="4" spans="1:16" ht="24.75" customHeight="1" x14ac:dyDescent="0.25">
      <c r="A4" s="4" t="s">
        <v>20</v>
      </c>
      <c r="B4" s="4" t="s">
        <v>17</v>
      </c>
      <c r="C4" s="4"/>
      <c r="D4" s="4"/>
      <c r="E4" s="4"/>
      <c r="F4" s="4"/>
      <c r="G4" s="4"/>
      <c r="H4" s="4"/>
      <c r="I4" s="4"/>
      <c r="J4" s="4"/>
      <c r="K4" s="4"/>
      <c r="L4" s="4"/>
      <c r="M4" s="4"/>
      <c r="N4" s="16">
        <v>60</v>
      </c>
      <c r="O4" s="4">
        <f>SUM(C4:N4)</f>
        <v>60</v>
      </c>
    </row>
    <row r="5" spans="1:16" ht="153" customHeight="1" x14ac:dyDescent="0.25">
      <c r="A5" s="1" t="s">
        <v>20</v>
      </c>
      <c r="B5" s="1" t="s">
        <v>18</v>
      </c>
      <c r="C5" s="1"/>
      <c r="D5" s="1"/>
      <c r="E5" s="1"/>
      <c r="F5" s="1" t="s">
        <v>21</v>
      </c>
      <c r="G5" s="1"/>
      <c r="H5" s="1"/>
      <c r="I5" s="1"/>
      <c r="J5" s="1"/>
      <c r="K5" s="1" t="s">
        <v>22</v>
      </c>
      <c r="L5" s="1" t="s">
        <v>23</v>
      </c>
      <c r="M5" s="1"/>
      <c r="N5" s="17" t="s">
        <v>24</v>
      </c>
      <c r="O5" s="4"/>
    </row>
    <row r="6" spans="1:16" ht="30.75" customHeight="1" x14ac:dyDescent="0.25">
      <c r="A6" s="4" t="s">
        <v>25</v>
      </c>
      <c r="B6" s="4" t="s">
        <v>17</v>
      </c>
      <c r="C6" s="6"/>
      <c r="D6" s="6"/>
      <c r="E6" s="6"/>
      <c r="F6" s="6"/>
      <c r="G6" s="6"/>
      <c r="H6" s="6"/>
      <c r="I6" s="6"/>
      <c r="J6" s="8"/>
      <c r="K6" s="8"/>
      <c r="L6" s="10">
        <v>1200</v>
      </c>
      <c r="M6" s="10"/>
      <c r="O6" s="6">
        <f>SUM(C6:M6)</f>
        <v>1200</v>
      </c>
    </row>
    <row r="7" spans="1:16" ht="90" x14ac:dyDescent="0.25">
      <c r="A7" s="1" t="s">
        <v>25</v>
      </c>
      <c r="B7" s="1" t="s">
        <v>18</v>
      </c>
      <c r="C7" s="1"/>
      <c r="D7" s="1"/>
      <c r="E7" s="1"/>
      <c r="F7" s="1"/>
      <c r="G7" s="1"/>
      <c r="H7" s="1"/>
      <c r="I7" s="1"/>
      <c r="J7" s="1"/>
      <c r="K7" s="1"/>
      <c r="L7" s="1" t="s">
        <v>26</v>
      </c>
      <c r="M7" s="1"/>
      <c r="O7" s="4"/>
    </row>
    <row r="8" spans="1:16" ht="30" x14ac:dyDescent="0.25">
      <c r="A8" s="4" t="s">
        <v>27</v>
      </c>
      <c r="B8" s="4" t="s">
        <v>28</v>
      </c>
      <c r="C8" s="4"/>
      <c r="D8" s="4"/>
      <c r="E8" s="4"/>
      <c r="F8" s="4"/>
      <c r="G8" s="4">
        <v>2</v>
      </c>
      <c r="H8" s="4"/>
      <c r="I8" s="4"/>
      <c r="J8" s="4">
        <v>1</v>
      </c>
      <c r="K8" s="4"/>
      <c r="L8" s="4">
        <v>1</v>
      </c>
      <c r="M8" s="4"/>
      <c r="N8" s="16">
        <v>4</v>
      </c>
      <c r="O8" s="4">
        <f>SUM(C8:N8)</f>
        <v>8</v>
      </c>
    </row>
    <row r="9" spans="1:16" ht="201" customHeight="1" x14ac:dyDescent="0.25">
      <c r="A9" s="1" t="s">
        <v>27</v>
      </c>
      <c r="B9" s="1" t="s">
        <v>18</v>
      </c>
      <c r="C9" s="1"/>
      <c r="D9" s="1"/>
      <c r="E9" s="1"/>
      <c r="F9" s="1"/>
      <c r="G9" s="1" t="s">
        <v>29</v>
      </c>
      <c r="H9" s="1"/>
      <c r="I9" s="1"/>
      <c r="J9" s="1" t="s">
        <v>30</v>
      </c>
      <c r="K9" s="1"/>
      <c r="L9" s="1" t="s">
        <v>31</v>
      </c>
      <c r="M9" s="1"/>
      <c r="N9" s="17" t="s">
        <v>32</v>
      </c>
      <c r="O9" s="4"/>
    </row>
    <row r="10" spans="1:16" x14ac:dyDescent="0.25">
      <c r="A10" s="4" t="s">
        <v>33</v>
      </c>
      <c r="B10" s="4" t="s">
        <v>17</v>
      </c>
      <c r="C10" s="6"/>
      <c r="D10" s="6"/>
      <c r="E10" s="6"/>
      <c r="F10" s="6"/>
      <c r="G10" s="6"/>
      <c r="H10" s="6"/>
      <c r="I10" s="6"/>
      <c r="J10" s="6"/>
      <c r="K10" s="6"/>
      <c r="L10" s="6"/>
      <c r="M10" s="6"/>
      <c r="N10" s="6">
        <v>2000000</v>
      </c>
      <c r="O10" s="6">
        <f>SUM(C10:N10)</f>
        <v>2000000</v>
      </c>
    </row>
    <row r="11" spans="1:16" ht="79.5" customHeight="1" x14ac:dyDescent="0.25">
      <c r="A11" s="1" t="s">
        <v>33</v>
      </c>
      <c r="B11" s="1" t="s">
        <v>18</v>
      </c>
      <c r="C11" s="17"/>
      <c r="D11" s="17"/>
      <c r="E11" s="17"/>
      <c r="F11" s="17"/>
      <c r="G11" s="17"/>
      <c r="H11" s="17"/>
      <c r="I11" s="17"/>
      <c r="J11" s="17"/>
      <c r="K11" s="17"/>
      <c r="L11" s="17"/>
      <c r="M11" s="17"/>
      <c r="N11" s="17" t="s">
        <v>34</v>
      </c>
      <c r="O11" s="4"/>
    </row>
    <row r="12" spans="1:16" ht="30" x14ac:dyDescent="0.25">
      <c r="A12" s="4" t="s">
        <v>35</v>
      </c>
      <c r="B12" s="1" t="s">
        <v>17</v>
      </c>
      <c r="C12" s="2"/>
      <c r="D12" s="2"/>
      <c r="E12" s="2"/>
      <c r="F12" s="2"/>
      <c r="G12" s="2"/>
      <c r="H12" s="2"/>
      <c r="I12" s="28">
        <v>496000</v>
      </c>
      <c r="J12" s="28"/>
      <c r="K12" s="28"/>
      <c r="L12" s="28"/>
      <c r="M12" s="28"/>
      <c r="N12" s="29"/>
      <c r="O12" s="6">
        <f>SUM(C12:N12)</f>
        <v>496000</v>
      </c>
    </row>
    <row r="13" spans="1:16" ht="236.25" customHeight="1" x14ac:dyDescent="0.25">
      <c r="I13" s="1" t="s">
        <v>36</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opLeftCell="C5" workbookViewId="0">
      <selection activeCell="L9" sqref="L9"/>
    </sheetView>
  </sheetViews>
  <sheetFormatPr defaultColWidth="8.85546875" defaultRowHeight="15" x14ac:dyDescent="0.25"/>
  <cols>
    <col min="1" max="1" width="22.140625" style="5" customWidth="1"/>
    <col min="2" max="2" width="10.85546875" customWidth="1"/>
    <col min="3" max="13" width="16.85546875" customWidth="1"/>
    <col min="14" max="14" width="16.85546875" style="18" customWidth="1"/>
    <col min="15" max="15" width="16.85546875" style="5" customWidth="1"/>
    <col min="16" max="16" width="9.140625"/>
  </cols>
  <sheetData>
    <row r="1" spans="1:15" ht="32.25" customHeight="1" x14ac:dyDescent="0.25">
      <c r="A1" s="7" t="s">
        <v>0</v>
      </c>
      <c r="B1" s="7" t="s">
        <v>1</v>
      </c>
      <c r="C1" s="7" t="s">
        <v>2</v>
      </c>
      <c r="D1" s="7" t="s">
        <v>3</v>
      </c>
      <c r="E1" s="7" t="s">
        <v>4</v>
      </c>
      <c r="F1" s="7" t="s">
        <v>5</v>
      </c>
      <c r="G1" s="7" t="s">
        <v>6</v>
      </c>
      <c r="H1" s="7" t="s">
        <v>7</v>
      </c>
      <c r="I1" s="7" t="s">
        <v>8</v>
      </c>
      <c r="J1" s="7" t="s">
        <v>9</v>
      </c>
      <c r="K1" s="7" t="s">
        <v>10</v>
      </c>
      <c r="L1" s="7" t="s">
        <v>11</v>
      </c>
      <c r="M1" s="7" t="s">
        <v>12</v>
      </c>
      <c r="N1" s="15" t="s">
        <v>13</v>
      </c>
      <c r="O1" s="7" t="s">
        <v>14</v>
      </c>
    </row>
    <row r="2" spans="1:15" x14ac:dyDescent="0.25">
      <c r="A2" s="4" t="s">
        <v>16</v>
      </c>
      <c r="B2" s="4" t="s">
        <v>17</v>
      </c>
      <c r="C2" s="6">
        <v>1500</v>
      </c>
      <c r="D2" s="6"/>
      <c r="E2" s="6">
        <v>4390</v>
      </c>
      <c r="F2" s="6">
        <v>10000</v>
      </c>
      <c r="G2" s="6">
        <v>8500</v>
      </c>
      <c r="H2" s="6">
        <v>30200</v>
      </c>
      <c r="I2" s="6">
        <v>4470</v>
      </c>
      <c r="J2" s="6"/>
      <c r="K2" s="6"/>
      <c r="L2" s="6">
        <v>10500</v>
      </c>
      <c r="M2" s="6">
        <v>500</v>
      </c>
      <c r="N2" s="6">
        <v>1000</v>
      </c>
      <c r="O2" s="6">
        <f>SUM(C2:N2)</f>
        <v>71060</v>
      </c>
    </row>
    <row r="3" spans="1:15" ht="225" x14ac:dyDescent="0.25">
      <c r="A3" s="1" t="s">
        <v>16</v>
      </c>
      <c r="B3" s="1" t="s">
        <v>18</v>
      </c>
      <c r="C3" s="1" t="s">
        <v>37</v>
      </c>
      <c r="D3" s="1"/>
      <c r="E3" s="1" t="s">
        <v>38</v>
      </c>
      <c r="F3" s="1" t="s">
        <v>39</v>
      </c>
      <c r="G3" s="1" t="s">
        <v>40</v>
      </c>
      <c r="H3" s="1" t="s">
        <v>41</v>
      </c>
      <c r="I3" s="1" t="s">
        <v>42</v>
      </c>
      <c r="J3" s="1"/>
      <c r="K3" s="1"/>
      <c r="L3" s="1" t="s">
        <v>43</v>
      </c>
      <c r="M3" s="1" t="s">
        <v>44</v>
      </c>
      <c r="N3" s="17" t="s">
        <v>45</v>
      </c>
      <c r="O3" s="4"/>
    </row>
    <row r="4" spans="1:15" ht="24.75" customHeight="1" x14ac:dyDescent="0.25">
      <c r="A4" s="4" t="s">
        <v>20</v>
      </c>
      <c r="B4" s="4" t="s">
        <v>17</v>
      </c>
      <c r="C4" s="4">
        <v>30</v>
      </c>
      <c r="D4" s="4">
        <v>78</v>
      </c>
      <c r="E4" s="4">
        <v>25</v>
      </c>
      <c r="F4" s="4">
        <v>80</v>
      </c>
      <c r="G4" s="4">
        <v>68</v>
      </c>
      <c r="H4" s="4">
        <v>20</v>
      </c>
      <c r="I4" s="4">
        <v>10</v>
      </c>
      <c r="J4" s="4">
        <v>15</v>
      </c>
      <c r="K4" s="4">
        <v>15</v>
      </c>
      <c r="L4" s="4">
        <v>10</v>
      </c>
      <c r="M4" s="4">
        <v>20</v>
      </c>
      <c r="N4" s="16">
        <v>30</v>
      </c>
      <c r="O4" s="4">
        <f>SUM(C4:N4)</f>
        <v>401</v>
      </c>
    </row>
    <row r="5" spans="1:15" ht="225" x14ac:dyDescent="0.25">
      <c r="A5" s="1" t="s">
        <v>20</v>
      </c>
      <c r="B5" s="1" t="s">
        <v>18</v>
      </c>
      <c r="C5" s="1" t="s">
        <v>46</v>
      </c>
      <c r="D5" s="1" t="s">
        <v>47</v>
      </c>
      <c r="E5" s="1" t="s">
        <v>48</v>
      </c>
      <c r="F5" s="1" t="s">
        <v>49</v>
      </c>
      <c r="G5" s="1" t="s">
        <v>50</v>
      </c>
      <c r="H5" s="1" t="s">
        <v>51</v>
      </c>
      <c r="I5" s="1" t="s">
        <v>52</v>
      </c>
      <c r="J5" s="1" t="s">
        <v>53</v>
      </c>
      <c r="K5" s="1" t="s">
        <v>54</v>
      </c>
      <c r="L5" s="1" t="s">
        <v>55</v>
      </c>
      <c r="M5" s="1" t="s">
        <v>56</v>
      </c>
      <c r="N5" s="17" t="s">
        <v>57</v>
      </c>
      <c r="O5" s="4"/>
    </row>
    <row r="6" spans="1:15" ht="30.75" customHeight="1" x14ac:dyDescent="0.25">
      <c r="A6" s="4" t="s">
        <v>25</v>
      </c>
      <c r="B6" s="4" t="s">
        <v>17</v>
      </c>
      <c r="C6" s="6">
        <v>489.38</v>
      </c>
      <c r="D6" s="6">
        <v>486</v>
      </c>
      <c r="E6" s="6">
        <v>467.19</v>
      </c>
      <c r="F6" s="6">
        <v>250</v>
      </c>
      <c r="G6" s="6">
        <v>11750</v>
      </c>
      <c r="H6" s="6">
        <v>300</v>
      </c>
      <c r="I6" s="6">
        <v>250</v>
      </c>
      <c r="J6" s="8">
        <v>1500</v>
      </c>
      <c r="K6" s="8">
        <v>100</v>
      </c>
      <c r="L6" s="8">
        <v>425</v>
      </c>
      <c r="M6" s="10">
        <v>25</v>
      </c>
      <c r="N6" s="10"/>
      <c r="O6" s="6">
        <f>SUM(C6:N6)</f>
        <v>16042.57</v>
      </c>
    </row>
    <row r="7" spans="1:15" ht="135" x14ac:dyDescent="0.25">
      <c r="A7" s="1" t="s">
        <v>25</v>
      </c>
      <c r="B7" s="1" t="s">
        <v>18</v>
      </c>
      <c r="C7" s="1" t="s">
        <v>58</v>
      </c>
      <c r="D7" s="1" t="s">
        <v>59</v>
      </c>
      <c r="E7" s="1" t="s">
        <v>60</v>
      </c>
      <c r="F7" s="1" t="s">
        <v>61</v>
      </c>
      <c r="G7" s="1" t="s">
        <v>62</v>
      </c>
      <c r="H7" s="1" t="s">
        <v>63</v>
      </c>
      <c r="I7" s="1" t="s">
        <v>64</v>
      </c>
      <c r="J7" s="1" t="s">
        <v>65</v>
      </c>
      <c r="K7" s="1" t="s">
        <v>66</v>
      </c>
      <c r="L7" s="1" t="s">
        <v>67</v>
      </c>
      <c r="M7" s="1" t="s">
        <v>68</v>
      </c>
      <c r="N7" s="1"/>
      <c r="O7" s="4"/>
    </row>
    <row r="8" spans="1:15" ht="30" x14ac:dyDescent="0.25">
      <c r="A8" s="4" t="s">
        <v>27</v>
      </c>
      <c r="B8" s="4" t="s">
        <v>28</v>
      </c>
      <c r="C8" s="4">
        <v>2</v>
      </c>
      <c r="D8" s="4">
        <v>2</v>
      </c>
      <c r="E8" s="4">
        <v>7</v>
      </c>
      <c r="F8" s="4">
        <v>7</v>
      </c>
      <c r="G8" s="4">
        <v>3</v>
      </c>
      <c r="H8" s="4">
        <v>4</v>
      </c>
      <c r="I8" s="4">
        <v>5</v>
      </c>
      <c r="J8" s="4">
        <v>1</v>
      </c>
      <c r="K8" s="4">
        <v>5</v>
      </c>
      <c r="L8" s="4">
        <v>1</v>
      </c>
      <c r="M8" s="4">
        <v>2</v>
      </c>
      <c r="N8" s="16"/>
      <c r="O8" s="4">
        <f>SUM(C8:N8)</f>
        <v>39</v>
      </c>
    </row>
    <row r="9" spans="1:15" ht="405" x14ac:dyDescent="0.25">
      <c r="A9" s="1" t="s">
        <v>27</v>
      </c>
      <c r="B9" s="1" t="s">
        <v>18</v>
      </c>
      <c r="C9" s="1" t="s">
        <v>69</v>
      </c>
      <c r="D9" s="1" t="s">
        <v>70</v>
      </c>
      <c r="E9" s="1" t="s">
        <v>71</v>
      </c>
      <c r="F9" s="1" t="s">
        <v>72</v>
      </c>
      <c r="G9" s="1" t="s">
        <v>73</v>
      </c>
      <c r="H9" s="1" t="s">
        <v>74</v>
      </c>
      <c r="I9" s="1" t="s">
        <v>75</v>
      </c>
      <c r="J9" s="1" t="s">
        <v>76</v>
      </c>
      <c r="K9" s="1" t="s">
        <v>77</v>
      </c>
      <c r="L9" s="1" t="s">
        <v>78</v>
      </c>
      <c r="M9" s="1" t="s">
        <v>79</v>
      </c>
      <c r="N9" s="17" t="s">
        <v>78</v>
      </c>
      <c r="O9" s="4"/>
    </row>
    <row r="10" spans="1:15" x14ac:dyDescent="0.25">
      <c r="A10" s="4" t="s">
        <v>33</v>
      </c>
      <c r="B10" s="4" t="s">
        <v>17</v>
      </c>
      <c r="C10" s="6">
        <v>95000</v>
      </c>
      <c r="D10" s="6">
        <v>93000</v>
      </c>
      <c r="E10" s="6">
        <v>97750</v>
      </c>
      <c r="F10" s="6">
        <v>99730</v>
      </c>
      <c r="G10" s="6">
        <v>95000</v>
      </c>
      <c r="H10" s="6">
        <v>115500</v>
      </c>
      <c r="I10" s="6">
        <v>96150</v>
      </c>
      <c r="J10" s="6">
        <v>94100</v>
      </c>
      <c r="K10" s="6">
        <v>90150</v>
      </c>
      <c r="L10" s="6">
        <v>67500</v>
      </c>
      <c r="M10" s="6">
        <v>41718.75</v>
      </c>
      <c r="N10" s="6">
        <v>65450</v>
      </c>
      <c r="O10" s="6">
        <f>SUM(C10:N10)</f>
        <v>1051048.75</v>
      </c>
    </row>
    <row r="11" spans="1:15" ht="79.5" customHeight="1" x14ac:dyDescent="0.25">
      <c r="A11" s="1" t="s">
        <v>33</v>
      </c>
      <c r="B11" s="1" t="s">
        <v>18</v>
      </c>
      <c r="C11" s="17" t="s">
        <v>80</v>
      </c>
      <c r="D11" s="17" t="s">
        <v>80</v>
      </c>
      <c r="E11" s="17" t="s">
        <v>81</v>
      </c>
      <c r="F11" s="17" t="s">
        <v>80</v>
      </c>
      <c r="G11" s="17" t="s">
        <v>80</v>
      </c>
      <c r="H11" s="17" t="s">
        <v>82</v>
      </c>
      <c r="I11" s="17" t="s">
        <v>83</v>
      </c>
      <c r="J11" s="17" t="s">
        <v>82</v>
      </c>
      <c r="K11" s="17" t="s">
        <v>80</v>
      </c>
      <c r="L11" s="17" t="s">
        <v>82</v>
      </c>
      <c r="M11" s="17" t="s">
        <v>82</v>
      </c>
      <c r="N11" s="17" t="s">
        <v>80</v>
      </c>
      <c r="O11" s="4"/>
    </row>
    <row r="12" spans="1:15" ht="30" x14ac:dyDescent="0.25">
      <c r="A12" s="4" t="s">
        <v>35</v>
      </c>
      <c r="B12" s="1" t="s">
        <v>17</v>
      </c>
      <c r="C12" s="2"/>
      <c r="D12" s="2"/>
      <c r="E12" s="2">
        <v>134828</v>
      </c>
      <c r="F12" s="2"/>
      <c r="G12" s="2"/>
      <c r="H12" s="2">
        <v>36224</v>
      </c>
      <c r="I12" s="28"/>
      <c r="J12" s="28"/>
      <c r="K12" s="28">
        <v>158602</v>
      </c>
      <c r="L12" s="28"/>
      <c r="M12" s="28"/>
      <c r="N12" s="29">
        <v>164850</v>
      </c>
      <c r="O12" s="6">
        <f>SUM(C12:N12)</f>
        <v>494504</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opLeftCell="H7" workbookViewId="0">
      <selection activeCell="O12" sqref="O12"/>
    </sheetView>
  </sheetViews>
  <sheetFormatPr defaultColWidth="8.85546875" defaultRowHeight="15" x14ac:dyDescent="0.25"/>
  <cols>
    <col min="1" max="1" width="22.140625" style="5" customWidth="1"/>
    <col min="2" max="2" width="10.85546875" customWidth="1"/>
    <col min="3" max="13" width="16.85546875" customWidth="1"/>
    <col min="14" max="14" width="16.85546875" style="18" customWidth="1"/>
    <col min="15" max="15" width="16.85546875" style="5" customWidth="1"/>
  </cols>
  <sheetData>
    <row r="1" spans="1:15" ht="32.25" customHeight="1" x14ac:dyDescent="0.25">
      <c r="A1" s="7" t="s">
        <v>0</v>
      </c>
      <c r="B1" s="7" t="s">
        <v>1</v>
      </c>
      <c r="C1" s="7" t="s">
        <v>2</v>
      </c>
      <c r="D1" s="7" t="s">
        <v>3</v>
      </c>
      <c r="E1" s="7" t="s">
        <v>4</v>
      </c>
      <c r="F1" s="7" t="s">
        <v>5</v>
      </c>
      <c r="G1" s="7" t="s">
        <v>6</v>
      </c>
      <c r="H1" s="7" t="s">
        <v>7</v>
      </c>
      <c r="I1" s="7" t="s">
        <v>8</v>
      </c>
      <c r="J1" s="7" t="s">
        <v>9</v>
      </c>
      <c r="K1" s="7" t="s">
        <v>10</v>
      </c>
      <c r="L1" s="7" t="s">
        <v>11</v>
      </c>
      <c r="M1" s="7" t="s">
        <v>12</v>
      </c>
      <c r="N1" s="15" t="s">
        <v>13</v>
      </c>
      <c r="O1" s="7" t="s">
        <v>14</v>
      </c>
    </row>
    <row r="2" spans="1:15" x14ac:dyDescent="0.25">
      <c r="A2" s="4" t="s">
        <v>16</v>
      </c>
      <c r="B2" s="4" t="s">
        <v>17</v>
      </c>
      <c r="C2" s="6"/>
      <c r="D2" s="6"/>
      <c r="E2" s="6">
        <v>7500</v>
      </c>
      <c r="F2" s="6">
        <v>28000</v>
      </c>
      <c r="G2" s="6">
        <v>5000</v>
      </c>
      <c r="H2" s="6">
        <v>6300</v>
      </c>
      <c r="I2" s="6">
        <v>5000</v>
      </c>
      <c r="J2" s="6"/>
      <c r="K2" s="6">
        <v>7500</v>
      </c>
      <c r="L2" s="6">
        <v>500</v>
      </c>
      <c r="M2" s="6">
        <v>12920</v>
      </c>
      <c r="N2" s="6"/>
      <c r="O2" s="6">
        <f>SUM(C2:N2)</f>
        <v>72720</v>
      </c>
    </row>
    <row r="3" spans="1:15" ht="75" x14ac:dyDescent="0.25">
      <c r="A3" s="1" t="s">
        <v>16</v>
      </c>
      <c r="B3" s="1" t="s">
        <v>18</v>
      </c>
      <c r="C3" s="1"/>
      <c r="D3" s="1"/>
      <c r="E3" s="1" t="s">
        <v>84</v>
      </c>
      <c r="F3" s="1" t="s">
        <v>85</v>
      </c>
      <c r="G3" s="1" t="s">
        <v>86</v>
      </c>
      <c r="H3" s="1" t="s">
        <v>87</v>
      </c>
      <c r="I3" s="1" t="s">
        <v>88</v>
      </c>
      <c r="J3" s="1"/>
      <c r="K3" s="1" t="s">
        <v>89</v>
      </c>
      <c r="L3" s="1" t="s">
        <v>90</v>
      </c>
      <c r="M3" s="1" t="s">
        <v>91</v>
      </c>
      <c r="N3" s="17"/>
      <c r="O3" s="4"/>
    </row>
    <row r="4" spans="1:15" ht="24.75" customHeight="1" x14ac:dyDescent="0.25">
      <c r="A4" s="4" t="s">
        <v>20</v>
      </c>
      <c r="B4" s="4" t="s">
        <v>17</v>
      </c>
      <c r="C4" s="4">
        <v>30</v>
      </c>
      <c r="D4" s="4">
        <v>12</v>
      </c>
      <c r="E4" s="4">
        <v>20</v>
      </c>
      <c r="F4" s="4">
        <v>10</v>
      </c>
      <c r="G4" s="4">
        <v>30</v>
      </c>
      <c r="H4" s="4">
        <v>6</v>
      </c>
      <c r="I4" s="4">
        <v>120</v>
      </c>
      <c r="J4" s="4">
        <v>4</v>
      </c>
      <c r="K4" s="4">
        <v>4</v>
      </c>
      <c r="L4" s="4">
        <v>18</v>
      </c>
      <c r="M4" s="4">
        <v>8</v>
      </c>
      <c r="N4" s="16"/>
      <c r="O4" s="4">
        <f>SUM(C4:N4)</f>
        <v>262</v>
      </c>
    </row>
    <row r="5" spans="1:15" ht="120" x14ac:dyDescent="0.25">
      <c r="A5" s="1" t="s">
        <v>20</v>
      </c>
      <c r="B5" s="1" t="s">
        <v>18</v>
      </c>
      <c r="C5" s="1" t="s">
        <v>92</v>
      </c>
      <c r="D5" s="1" t="s">
        <v>93</v>
      </c>
      <c r="E5" s="1" t="s">
        <v>94</v>
      </c>
      <c r="F5" s="1" t="s">
        <v>95</v>
      </c>
      <c r="G5" s="1" t="s">
        <v>96</v>
      </c>
      <c r="H5" s="1" t="s">
        <v>97</v>
      </c>
      <c r="I5" s="1" t="s">
        <v>98</v>
      </c>
      <c r="J5" s="1" t="s">
        <v>99</v>
      </c>
      <c r="K5" s="1" t="s">
        <v>99</v>
      </c>
      <c r="L5" s="1" t="s">
        <v>100</v>
      </c>
      <c r="M5" s="1" t="s">
        <v>101</v>
      </c>
      <c r="N5" s="17"/>
      <c r="O5" s="4"/>
    </row>
    <row r="6" spans="1:15" ht="30.75" customHeight="1" x14ac:dyDescent="0.25">
      <c r="A6" s="4" t="s">
        <v>25</v>
      </c>
      <c r="B6" s="4" t="s">
        <v>17</v>
      </c>
      <c r="C6" s="6">
        <v>1396</v>
      </c>
      <c r="D6" s="6">
        <v>2667</v>
      </c>
      <c r="E6" s="6">
        <v>3887</v>
      </c>
      <c r="F6" s="6">
        <v>6746</v>
      </c>
      <c r="G6" s="6">
        <v>3406</v>
      </c>
      <c r="H6" s="6">
        <v>3790</v>
      </c>
      <c r="I6" s="6">
        <v>3046</v>
      </c>
      <c r="J6" s="8">
        <v>2645</v>
      </c>
      <c r="K6" s="8">
        <v>3080</v>
      </c>
      <c r="L6" s="8">
        <v>1025</v>
      </c>
      <c r="M6" s="10">
        <v>1975</v>
      </c>
      <c r="N6" s="10"/>
      <c r="O6" s="6">
        <f>SUM(C6:N6)</f>
        <v>33663</v>
      </c>
    </row>
    <row r="7" spans="1:15" ht="270" x14ac:dyDescent="0.25">
      <c r="A7" s="1" t="s">
        <v>25</v>
      </c>
      <c r="B7" s="1" t="s">
        <v>18</v>
      </c>
      <c r="C7" s="1" t="s">
        <v>102</v>
      </c>
      <c r="D7" s="1" t="s">
        <v>103</v>
      </c>
      <c r="E7" s="1" t="s">
        <v>104</v>
      </c>
      <c r="F7" s="1" t="s">
        <v>105</v>
      </c>
      <c r="G7" s="1" t="s">
        <v>106</v>
      </c>
      <c r="H7" s="1" t="s">
        <v>107</v>
      </c>
      <c r="I7" s="1" t="s">
        <v>108</v>
      </c>
      <c r="J7" s="1" t="s">
        <v>109</v>
      </c>
      <c r="K7" s="1" t="s">
        <v>110</v>
      </c>
      <c r="L7" s="1" t="s">
        <v>110</v>
      </c>
      <c r="M7" s="1" t="s">
        <v>110</v>
      </c>
      <c r="N7" s="1"/>
      <c r="O7" s="4"/>
    </row>
    <row r="8" spans="1:15" ht="30" x14ac:dyDescent="0.25">
      <c r="A8" s="4" t="s">
        <v>27</v>
      </c>
      <c r="B8" s="4" t="s">
        <v>28</v>
      </c>
      <c r="C8" s="4">
        <v>2</v>
      </c>
      <c r="D8" s="4">
        <v>4</v>
      </c>
      <c r="E8" s="4">
        <v>12</v>
      </c>
      <c r="F8" s="4">
        <v>3</v>
      </c>
      <c r="G8" s="4">
        <v>3</v>
      </c>
      <c r="H8" s="4">
        <v>2</v>
      </c>
      <c r="I8" s="4">
        <v>4</v>
      </c>
      <c r="J8" s="4">
        <v>1</v>
      </c>
      <c r="K8" s="4">
        <v>1</v>
      </c>
      <c r="L8" s="4">
        <v>4</v>
      </c>
      <c r="M8" s="4">
        <v>2</v>
      </c>
      <c r="N8" s="16">
        <v>1</v>
      </c>
      <c r="O8" s="4">
        <f>SUM(C8:N8)</f>
        <v>39</v>
      </c>
    </row>
    <row r="9" spans="1:15" ht="180" x14ac:dyDescent="0.25">
      <c r="A9" s="1" t="s">
        <v>27</v>
      </c>
      <c r="B9" s="1" t="s">
        <v>18</v>
      </c>
      <c r="C9" s="1" t="s">
        <v>111</v>
      </c>
      <c r="D9" s="1" t="s">
        <v>112</v>
      </c>
      <c r="E9" s="1" t="s">
        <v>113</v>
      </c>
      <c r="F9" s="1" t="s">
        <v>114</v>
      </c>
      <c r="G9" s="1" t="s">
        <v>115</v>
      </c>
      <c r="H9" s="1" t="s">
        <v>116</v>
      </c>
      <c r="I9" s="1" t="s">
        <v>117</v>
      </c>
      <c r="J9" s="1" t="s">
        <v>118</v>
      </c>
      <c r="K9" s="1" t="s">
        <v>119</v>
      </c>
      <c r="L9" s="1" t="s">
        <v>120</v>
      </c>
      <c r="M9" s="1" t="s">
        <v>121</v>
      </c>
      <c r="N9" s="17" t="s">
        <v>122</v>
      </c>
      <c r="O9" s="4"/>
    </row>
    <row r="10" spans="1:15" x14ac:dyDescent="0.25">
      <c r="A10" s="4" t="s">
        <v>33</v>
      </c>
      <c r="B10" s="4" t="s">
        <v>17</v>
      </c>
      <c r="C10" s="6">
        <v>15590</v>
      </c>
      <c r="D10" s="6">
        <v>16020.14</v>
      </c>
      <c r="E10" s="6">
        <v>18791.2</v>
      </c>
      <c r="F10" s="6">
        <v>21192.55</v>
      </c>
      <c r="G10" s="6">
        <v>18727.5</v>
      </c>
      <c r="H10" s="6">
        <v>19875</v>
      </c>
      <c r="I10" s="6">
        <v>14917.5</v>
      </c>
      <c r="J10" s="6">
        <v>18193.13</v>
      </c>
      <c r="K10" s="6">
        <v>18705</v>
      </c>
      <c r="L10" s="6">
        <v>18486</v>
      </c>
      <c r="M10" s="6">
        <v>26509</v>
      </c>
      <c r="N10" s="6"/>
      <c r="O10" s="6">
        <f>SUM(C10:N10)</f>
        <v>207007.02</v>
      </c>
    </row>
    <row r="11" spans="1:15" ht="79.5" customHeight="1" x14ac:dyDescent="0.25">
      <c r="A11" s="1" t="s">
        <v>33</v>
      </c>
      <c r="B11" s="1" t="s">
        <v>18</v>
      </c>
      <c r="C11" s="1" t="s">
        <v>123</v>
      </c>
      <c r="D11" s="1" t="s">
        <v>124</v>
      </c>
      <c r="E11" s="1" t="s">
        <v>125</v>
      </c>
      <c r="F11" s="1" t="s">
        <v>126</v>
      </c>
      <c r="G11" s="1" t="s">
        <v>127</v>
      </c>
      <c r="H11" s="1" t="s">
        <v>128</v>
      </c>
      <c r="I11" s="1" t="s">
        <v>129</v>
      </c>
      <c r="J11" s="1" t="s">
        <v>130</v>
      </c>
      <c r="K11" s="1" t="s">
        <v>131</v>
      </c>
      <c r="L11" s="1" t="s">
        <v>132</v>
      </c>
      <c r="M11" s="1" t="s">
        <v>133</v>
      </c>
      <c r="N11" s="17"/>
      <c r="O11" s="4"/>
    </row>
    <row r="12" spans="1:15" x14ac:dyDescent="0.25">
      <c r="A12" s="4" t="s">
        <v>134</v>
      </c>
      <c r="B12" s="1" t="s">
        <v>17</v>
      </c>
      <c r="C12" s="2">
        <v>128588</v>
      </c>
      <c r="D12" s="2">
        <v>7128</v>
      </c>
      <c r="E12" s="2">
        <v>95508</v>
      </c>
      <c r="F12" s="2">
        <v>30274</v>
      </c>
      <c r="G12" s="2">
        <v>20330</v>
      </c>
      <c r="H12" s="2">
        <v>940666</v>
      </c>
      <c r="I12" s="28">
        <v>9986</v>
      </c>
      <c r="J12" s="28">
        <v>1324</v>
      </c>
      <c r="K12" s="28">
        <v>16443</v>
      </c>
      <c r="L12" s="28">
        <v>92004</v>
      </c>
      <c r="M12" s="28">
        <v>2352</v>
      </c>
      <c r="N12" s="29"/>
      <c r="O12" s="6">
        <f>SUM(C12:N12)</f>
        <v>1344603</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D1" workbookViewId="0">
      <selection activeCell="J5" sqref="J5"/>
    </sheetView>
  </sheetViews>
  <sheetFormatPr defaultColWidth="8.85546875" defaultRowHeight="15" x14ac:dyDescent="0.25"/>
  <cols>
    <col min="1" max="1" width="22.140625" style="5" customWidth="1"/>
    <col min="2" max="2" width="10.85546875" customWidth="1"/>
    <col min="3" max="13" width="16.85546875" customWidth="1"/>
    <col min="14" max="14" width="16.85546875" style="18" customWidth="1"/>
    <col min="15" max="15" width="16.85546875" style="5" customWidth="1"/>
    <col min="16" max="16" width="8.85546875" customWidth="1"/>
    <col min="17" max="17" width="8.85546875" style="14"/>
  </cols>
  <sheetData>
    <row r="1" spans="1:17" ht="32.25" customHeight="1" x14ac:dyDescent="0.25">
      <c r="A1" s="7" t="s">
        <v>0</v>
      </c>
      <c r="B1" s="7" t="s">
        <v>1</v>
      </c>
      <c r="C1" s="7" t="s">
        <v>2</v>
      </c>
      <c r="D1" s="7" t="s">
        <v>3</v>
      </c>
      <c r="E1" s="7" t="s">
        <v>4</v>
      </c>
      <c r="F1" s="7" t="s">
        <v>5</v>
      </c>
      <c r="G1" s="7" t="s">
        <v>6</v>
      </c>
      <c r="H1" s="7" t="s">
        <v>7</v>
      </c>
      <c r="I1" s="7" t="s">
        <v>8</v>
      </c>
      <c r="J1" s="7" t="s">
        <v>9</v>
      </c>
      <c r="K1" s="7" t="s">
        <v>10</v>
      </c>
      <c r="L1" s="7" t="s">
        <v>11</v>
      </c>
      <c r="M1" s="7" t="s">
        <v>12</v>
      </c>
      <c r="N1" s="15" t="s">
        <v>13</v>
      </c>
      <c r="O1" s="7" t="s">
        <v>14</v>
      </c>
      <c r="P1" s="7"/>
      <c r="Q1" s="11" t="s">
        <v>1</v>
      </c>
    </row>
    <row r="2" spans="1:17" ht="30" x14ac:dyDescent="0.25">
      <c r="A2" s="4" t="s">
        <v>16</v>
      </c>
      <c r="B2" s="4" t="s">
        <v>17</v>
      </c>
      <c r="C2" s="6">
        <v>24700</v>
      </c>
      <c r="D2" s="4" t="s">
        <v>135</v>
      </c>
      <c r="E2" s="6">
        <v>15000</v>
      </c>
      <c r="F2" s="6">
        <v>10500</v>
      </c>
      <c r="G2" s="6">
        <v>18000</v>
      </c>
      <c r="H2" s="6">
        <v>10000</v>
      </c>
      <c r="I2" s="6">
        <v>4000</v>
      </c>
      <c r="J2" s="6">
        <v>24700</v>
      </c>
      <c r="K2" s="4" t="s">
        <v>136</v>
      </c>
      <c r="L2" s="6">
        <f>830+4350+600</f>
        <v>5780</v>
      </c>
      <c r="M2" s="9">
        <v>5000</v>
      </c>
      <c r="N2" s="16" t="s">
        <v>136</v>
      </c>
      <c r="O2" s="6">
        <v>106900</v>
      </c>
      <c r="P2" s="6"/>
      <c r="Q2" s="12" t="s">
        <v>137</v>
      </c>
    </row>
    <row r="3" spans="1:17" ht="120" x14ac:dyDescent="0.25">
      <c r="A3" s="1" t="s">
        <v>16</v>
      </c>
      <c r="B3" s="1" t="s">
        <v>18</v>
      </c>
      <c r="C3" s="1" t="s">
        <v>138</v>
      </c>
      <c r="D3" s="1"/>
      <c r="E3" s="1" t="s">
        <v>139</v>
      </c>
      <c r="F3" s="1" t="s">
        <v>140</v>
      </c>
      <c r="G3" s="1" t="s">
        <v>141</v>
      </c>
      <c r="H3" s="1" t="s">
        <v>142</v>
      </c>
      <c r="I3" s="1" t="s">
        <v>143</v>
      </c>
      <c r="J3" s="1" t="s">
        <v>144</v>
      </c>
      <c r="K3" s="1"/>
      <c r="L3" s="1" t="s">
        <v>145</v>
      </c>
      <c r="M3" s="1" t="s">
        <v>146</v>
      </c>
      <c r="N3" s="17"/>
      <c r="O3" s="4"/>
      <c r="P3" s="1"/>
      <c r="Q3" s="13" t="s">
        <v>147</v>
      </c>
    </row>
    <row r="4" spans="1:17" ht="24.75" customHeight="1" x14ac:dyDescent="0.25">
      <c r="A4" s="4" t="s">
        <v>20</v>
      </c>
      <c r="B4" s="4" t="s">
        <v>17</v>
      </c>
      <c r="C4" s="4">
        <v>6</v>
      </c>
      <c r="D4" s="4">
        <v>25</v>
      </c>
      <c r="E4" s="4">
        <v>8</v>
      </c>
      <c r="F4" s="4">
        <v>14</v>
      </c>
      <c r="G4" s="4"/>
      <c r="H4" s="4" t="s">
        <v>148</v>
      </c>
      <c r="I4" s="4">
        <v>123</v>
      </c>
      <c r="J4" s="4">
        <v>398</v>
      </c>
      <c r="K4" s="4">
        <v>23</v>
      </c>
      <c r="L4" s="4">
        <f>174+54</f>
        <v>228</v>
      </c>
      <c r="M4" s="4">
        <v>81</v>
      </c>
      <c r="N4" s="16">
        <v>5</v>
      </c>
      <c r="O4" s="4">
        <f>SUM(C4:N4)</f>
        <v>911</v>
      </c>
      <c r="P4" s="4"/>
      <c r="Q4" s="12" t="s">
        <v>137</v>
      </c>
    </row>
    <row r="5" spans="1:17" ht="180" x14ac:dyDescent="0.25">
      <c r="A5" s="1" t="s">
        <v>20</v>
      </c>
      <c r="B5" s="1" t="s">
        <v>18</v>
      </c>
      <c r="C5" s="1" t="s">
        <v>149</v>
      </c>
      <c r="D5" s="1" t="s">
        <v>150</v>
      </c>
      <c r="E5" s="1" t="s">
        <v>151</v>
      </c>
      <c r="F5" s="1" t="s">
        <v>152</v>
      </c>
      <c r="G5" s="1"/>
      <c r="H5" s="1"/>
      <c r="I5" s="1" t="s">
        <v>153</v>
      </c>
      <c r="J5" s="1" t="s">
        <v>154</v>
      </c>
      <c r="K5" s="1" t="s">
        <v>155</v>
      </c>
      <c r="L5" s="1" t="s">
        <v>156</v>
      </c>
      <c r="M5" s="1" t="s">
        <v>157</v>
      </c>
      <c r="N5" s="17" t="s">
        <v>158</v>
      </c>
      <c r="O5" s="4"/>
      <c r="P5" s="1"/>
      <c r="Q5" s="13" t="s">
        <v>147</v>
      </c>
    </row>
    <row r="6" spans="1:17" ht="30.75" customHeight="1" x14ac:dyDescent="0.25">
      <c r="A6" s="4" t="s">
        <v>25</v>
      </c>
      <c r="B6" s="4" t="s">
        <v>17</v>
      </c>
      <c r="C6" s="6">
        <v>150</v>
      </c>
      <c r="D6" s="6">
        <v>940</v>
      </c>
      <c r="E6" s="6">
        <v>100</v>
      </c>
      <c r="F6" s="6">
        <v>1835</v>
      </c>
      <c r="G6" s="6">
        <v>100</v>
      </c>
      <c r="H6" s="6">
        <v>1000</v>
      </c>
      <c r="I6" s="6">
        <f>650+2500</f>
        <v>3150</v>
      </c>
      <c r="J6" s="8">
        <f>280+220+625</f>
        <v>1125</v>
      </c>
      <c r="K6" s="8">
        <f>193+625</f>
        <v>818</v>
      </c>
      <c r="L6" s="8">
        <f>630.9+467+625</f>
        <v>1722.9</v>
      </c>
      <c r="M6" s="10">
        <v>625</v>
      </c>
      <c r="N6" s="10">
        <v>625</v>
      </c>
      <c r="O6" s="6">
        <f>SUM(C6:N6)</f>
        <v>12190.9</v>
      </c>
      <c r="P6" s="6"/>
      <c r="Q6" s="12" t="s">
        <v>137</v>
      </c>
    </row>
    <row r="7" spans="1:17" ht="150" x14ac:dyDescent="0.25">
      <c r="A7" s="1" t="s">
        <v>25</v>
      </c>
      <c r="B7" s="1" t="s">
        <v>18</v>
      </c>
      <c r="C7" s="1" t="s">
        <v>159</v>
      </c>
      <c r="D7" s="1" t="s">
        <v>160</v>
      </c>
      <c r="E7" s="1" t="s">
        <v>161</v>
      </c>
      <c r="F7" s="1" t="s">
        <v>162</v>
      </c>
      <c r="G7" s="1" t="s">
        <v>163</v>
      </c>
      <c r="H7" s="1" t="s">
        <v>164</v>
      </c>
      <c r="I7" s="1" t="s">
        <v>165</v>
      </c>
      <c r="J7" s="1" t="s">
        <v>166</v>
      </c>
      <c r="K7" s="1" t="s">
        <v>167</v>
      </c>
      <c r="L7" s="1" t="s">
        <v>168</v>
      </c>
      <c r="M7" s="1" t="s">
        <v>169</v>
      </c>
      <c r="N7" s="1" t="s">
        <v>169</v>
      </c>
      <c r="O7" s="4"/>
      <c r="P7" s="1"/>
      <c r="Q7" s="13" t="s">
        <v>147</v>
      </c>
    </row>
    <row r="8" spans="1:17" ht="30" x14ac:dyDescent="0.25">
      <c r="A8" s="4" t="s">
        <v>27</v>
      </c>
      <c r="B8" s="4" t="s">
        <v>28</v>
      </c>
      <c r="C8" s="4">
        <v>2</v>
      </c>
      <c r="D8" s="4">
        <v>2</v>
      </c>
      <c r="E8" s="4">
        <v>3</v>
      </c>
      <c r="F8" s="4">
        <v>2</v>
      </c>
      <c r="G8" s="4">
        <v>3</v>
      </c>
      <c r="H8" s="4">
        <v>2</v>
      </c>
      <c r="I8" s="4">
        <v>2</v>
      </c>
      <c r="J8" s="4">
        <v>6</v>
      </c>
      <c r="K8" s="4">
        <v>1</v>
      </c>
      <c r="L8" s="4">
        <v>4</v>
      </c>
      <c r="M8" s="4">
        <v>1</v>
      </c>
      <c r="N8" s="16"/>
      <c r="O8" s="4">
        <f>SUM(C8:N8)</f>
        <v>28</v>
      </c>
      <c r="P8" s="4"/>
      <c r="Q8" s="13" t="s">
        <v>137</v>
      </c>
    </row>
    <row r="9" spans="1:17" ht="165" x14ac:dyDescent="0.25">
      <c r="A9" s="1" t="s">
        <v>27</v>
      </c>
      <c r="B9" s="1" t="s">
        <v>18</v>
      </c>
      <c r="C9" s="1" t="s">
        <v>170</v>
      </c>
      <c r="D9" s="1" t="s">
        <v>171</v>
      </c>
      <c r="E9" s="1" t="s">
        <v>172</v>
      </c>
      <c r="F9" s="1" t="s">
        <v>173</v>
      </c>
      <c r="G9" s="1" t="s">
        <v>174</v>
      </c>
      <c r="H9" s="1" t="s">
        <v>175</v>
      </c>
      <c r="I9" s="1" t="s">
        <v>176</v>
      </c>
      <c r="J9" s="1" t="s">
        <v>177</v>
      </c>
      <c r="K9" s="1" t="s">
        <v>178</v>
      </c>
      <c r="L9" s="1" t="s">
        <v>179</v>
      </c>
      <c r="M9" s="1" t="s">
        <v>180</v>
      </c>
      <c r="N9" s="17"/>
      <c r="O9" s="4"/>
      <c r="P9" s="1"/>
      <c r="Q9" s="13" t="s">
        <v>147</v>
      </c>
    </row>
    <row r="10" spans="1:17" ht="30" x14ac:dyDescent="0.25">
      <c r="A10" s="4" t="s">
        <v>33</v>
      </c>
      <c r="B10" s="4" t="s">
        <v>17</v>
      </c>
      <c r="C10" s="6">
        <v>14031.25</v>
      </c>
      <c r="D10" s="6">
        <v>14724.75</v>
      </c>
      <c r="E10" s="6">
        <v>25921.31</v>
      </c>
      <c r="F10" s="6">
        <v>26773.51</v>
      </c>
      <c r="G10" s="6">
        <v>16486.5</v>
      </c>
      <c r="H10" s="6">
        <f>712.5+834+14007</f>
        <v>15553.5</v>
      </c>
      <c r="I10" s="6">
        <v>21452.79</v>
      </c>
      <c r="J10" s="6">
        <v>16247.25</v>
      </c>
      <c r="K10" s="10">
        <v>12615</v>
      </c>
      <c r="L10" s="10">
        <v>12919.5</v>
      </c>
      <c r="M10" s="10">
        <f>12071.25+2653</f>
        <v>14724.25</v>
      </c>
      <c r="N10" s="19">
        <v>3527.2</v>
      </c>
      <c r="O10" s="6">
        <f>SUM(C10:N10)</f>
        <v>194976.81</v>
      </c>
      <c r="P10" s="6"/>
      <c r="Q10" s="13" t="s">
        <v>137</v>
      </c>
    </row>
    <row r="11" spans="1:17" ht="79.5" customHeight="1" x14ac:dyDescent="0.25">
      <c r="A11" s="1" t="s">
        <v>33</v>
      </c>
      <c r="B11" s="1" t="s">
        <v>18</v>
      </c>
      <c r="C11" s="1" t="s">
        <v>131</v>
      </c>
      <c r="D11" s="1" t="s">
        <v>124</v>
      </c>
      <c r="E11" s="1" t="s">
        <v>181</v>
      </c>
      <c r="F11" s="1" t="s">
        <v>182</v>
      </c>
      <c r="G11" s="1" t="s">
        <v>183</v>
      </c>
      <c r="H11" s="1" t="s">
        <v>184</v>
      </c>
      <c r="I11" s="1" t="s">
        <v>185</v>
      </c>
      <c r="J11" s="1" t="s">
        <v>131</v>
      </c>
      <c r="K11" s="1" t="s">
        <v>131</v>
      </c>
      <c r="L11" s="1" t="s">
        <v>131</v>
      </c>
      <c r="M11" s="1" t="s">
        <v>186</v>
      </c>
      <c r="N11" s="17" t="s">
        <v>187</v>
      </c>
      <c r="O11" s="4"/>
      <c r="P11" s="1"/>
      <c r="Q11" s="13" t="s">
        <v>147</v>
      </c>
    </row>
    <row r="12" spans="1:17" ht="30" x14ac:dyDescent="0.25">
      <c r="A12" s="4" t="s">
        <v>134</v>
      </c>
      <c r="B12" s="1" t="s">
        <v>17</v>
      </c>
      <c r="C12" s="2">
        <v>7046</v>
      </c>
      <c r="D12" s="2">
        <v>41628</v>
      </c>
      <c r="E12" s="2">
        <v>8719</v>
      </c>
      <c r="F12" s="2">
        <v>3303</v>
      </c>
      <c r="G12" s="2">
        <v>56246</v>
      </c>
      <c r="H12" s="2">
        <v>20511</v>
      </c>
      <c r="I12" s="28">
        <v>13124</v>
      </c>
      <c r="J12" s="28">
        <v>6468</v>
      </c>
      <c r="K12" s="28">
        <v>7943</v>
      </c>
      <c r="L12" s="29">
        <v>12795</v>
      </c>
      <c r="M12" s="29">
        <v>2074</v>
      </c>
      <c r="N12" s="29">
        <v>9342</v>
      </c>
      <c r="O12" s="6">
        <f>SUM(C12:N12)</f>
        <v>189199</v>
      </c>
      <c r="P12" s="2"/>
      <c r="Q12" s="13" t="s">
        <v>137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5"/>
  <sheetViews>
    <sheetView zoomScale="90" zoomScaleNormal="90" workbookViewId="0">
      <pane xSplit="2" ySplit="2" topLeftCell="I3" activePane="bottomRight" state="frozen"/>
      <selection pane="topRight"/>
      <selection pane="bottomLeft"/>
      <selection pane="bottomRight" activeCell="L13" sqref="L13"/>
    </sheetView>
  </sheetViews>
  <sheetFormatPr defaultColWidth="8.85546875" defaultRowHeight="15" x14ac:dyDescent="0.25"/>
  <cols>
    <col min="1" max="1" width="22.140625" style="21" customWidth="1"/>
    <col min="2" max="2" width="10.85546875" style="20" customWidth="1"/>
    <col min="3" max="14" width="16.85546875" style="20" customWidth="1"/>
    <col min="15" max="15" width="16.85546875" style="21" customWidth="1"/>
    <col min="16" max="16" width="15.28515625" style="20" customWidth="1"/>
    <col min="17" max="16384" width="8.85546875" style="20"/>
  </cols>
  <sheetData>
    <row r="1" spans="1:17" ht="32.25" customHeight="1"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c r="Q1" s="24"/>
    </row>
    <row r="2" spans="1:17" x14ac:dyDescent="0.25">
      <c r="A2" s="4" t="s">
        <v>16</v>
      </c>
      <c r="B2" s="4" t="s">
        <v>17</v>
      </c>
      <c r="C2" s="6">
        <v>34700</v>
      </c>
      <c r="D2" s="6">
        <v>10000</v>
      </c>
      <c r="E2" s="6">
        <v>22500</v>
      </c>
      <c r="F2" s="6"/>
      <c r="G2" s="6">
        <v>15000</v>
      </c>
      <c r="H2" s="6">
        <f>500+500+500+500</f>
        <v>2000</v>
      </c>
      <c r="I2" s="6">
        <f>24700*3</f>
        <v>74100</v>
      </c>
      <c r="J2" s="6"/>
      <c r="K2" s="4"/>
      <c r="L2" s="6"/>
      <c r="M2" s="9"/>
      <c r="N2" s="9">
        <v>9000</v>
      </c>
      <c r="O2" s="6">
        <f>SUM(C2:N2)</f>
        <v>167300</v>
      </c>
      <c r="P2" s="6"/>
      <c r="Q2" s="24"/>
    </row>
    <row r="3" spans="1:17" ht="54" customHeight="1" x14ac:dyDescent="0.25">
      <c r="A3" s="23" t="s">
        <v>16</v>
      </c>
      <c r="B3" s="23" t="s">
        <v>18</v>
      </c>
      <c r="C3" s="1" t="s">
        <v>188</v>
      </c>
      <c r="D3" s="23" t="s">
        <v>189</v>
      </c>
      <c r="E3" s="23" t="s">
        <v>190</v>
      </c>
      <c r="F3" s="23"/>
      <c r="G3" s="23" t="s">
        <v>191</v>
      </c>
      <c r="H3" s="23" t="s">
        <v>192</v>
      </c>
      <c r="I3" s="23" t="s">
        <v>193</v>
      </c>
      <c r="J3" s="23"/>
      <c r="K3" s="23"/>
      <c r="L3" s="23"/>
      <c r="M3" s="23"/>
      <c r="N3" s="1" t="s">
        <v>194</v>
      </c>
      <c r="O3" s="4"/>
      <c r="P3" s="23"/>
      <c r="Q3" s="24"/>
    </row>
    <row r="4" spans="1:17" ht="75" x14ac:dyDescent="0.25">
      <c r="A4" s="4" t="s">
        <v>20</v>
      </c>
      <c r="B4" s="4" t="s">
        <v>17</v>
      </c>
      <c r="C4" s="4">
        <v>15</v>
      </c>
      <c r="D4" s="4">
        <v>18</v>
      </c>
      <c r="E4" s="4">
        <v>23</v>
      </c>
      <c r="F4" s="4">
        <v>57.5</v>
      </c>
      <c r="G4" s="4">
        <v>128.5</v>
      </c>
      <c r="H4" s="4">
        <v>60</v>
      </c>
      <c r="I4" s="4">
        <v>11.5</v>
      </c>
      <c r="J4" s="4">
        <v>12</v>
      </c>
      <c r="K4" s="4">
        <v>288.5</v>
      </c>
      <c r="L4" s="4">
        <v>517.58000000000004</v>
      </c>
      <c r="M4" s="4">
        <v>142.75</v>
      </c>
      <c r="N4" s="4">
        <f>5+36</f>
        <v>41</v>
      </c>
      <c r="O4" s="33">
        <f>SUM(C4:N4)</f>
        <v>1315.33</v>
      </c>
      <c r="P4" s="1" t="s">
        <v>195</v>
      </c>
      <c r="Q4" s="24"/>
    </row>
    <row r="5" spans="1:17" ht="105" customHeight="1" x14ac:dyDescent="0.25">
      <c r="A5" s="23" t="s">
        <v>20</v>
      </c>
      <c r="B5" s="23" t="s">
        <v>18</v>
      </c>
      <c r="C5" s="1" t="s">
        <v>196</v>
      </c>
      <c r="D5" s="1" t="s">
        <v>196</v>
      </c>
      <c r="E5" s="34" t="s">
        <v>197</v>
      </c>
      <c r="F5" s="1" t="s">
        <v>198</v>
      </c>
      <c r="G5" s="1" t="s">
        <v>199</v>
      </c>
      <c r="H5" s="1" t="s">
        <v>200</v>
      </c>
      <c r="I5" s="1" t="s">
        <v>201</v>
      </c>
      <c r="J5" s="1" t="s">
        <v>202</v>
      </c>
      <c r="K5" s="1" t="s">
        <v>203</v>
      </c>
      <c r="L5" s="1" t="s">
        <v>204</v>
      </c>
      <c r="M5" s="1" t="s">
        <v>205</v>
      </c>
      <c r="N5" s="1" t="s">
        <v>206</v>
      </c>
      <c r="O5" s="4"/>
      <c r="P5" s="23"/>
      <c r="Q5" s="24"/>
    </row>
    <row r="6" spans="1:17" x14ac:dyDescent="0.25">
      <c r="A6" s="4" t="s">
        <v>25</v>
      </c>
      <c r="B6" s="4" t="s">
        <v>17</v>
      </c>
      <c r="C6" s="10">
        <v>625</v>
      </c>
      <c r="D6" s="10">
        <v>625</v>
      </c>
      <c r="E6" s="6">
        <f>625+251.14+(1500*5)</f>
        <v>8376.14</v>
      </c>
      <c r="F6" s="6">
        <v>625</v>
      </c>
      <c r="G6" s="6">
        <f>625+75</f>
        <v>700</v>
      </c>
      <c r="H6" s="6">
        <v>625</v>
      </c>
      <c r="I6" s="6">
        <f>625+359.42+494.38</f>
        <v>1478.8000000000002</v>
      </c>
      <c r="J6" s="8">
        <f>625+79.96+254.96+792.03</f>
        <v>1751.95</v>
      </c>
      <c r="K6" s="8"/>
      <c r="L6" s="8">
        <v>244</v>
      </c>
      <c r="M6" s="8">
        <v>5467.14</v>
      </c>
      <c r="N6" s="8">
        <v>2250</v>
      </c>
      <c r="O6" s="6">
        <f>SUM(C6:N6)</f>
        <v>22768.03</v>
      </c>
      <c r="P6" s="6"/>
      <c r="Q6" s="24"/>
    </row>
    <row r="7" spans="1:17" ht="112.5" customHeight="1" x14ac:dyDescent="0.25">
      <c r="A7" s="23" t="s">
        <v>25</v>
      </c>
      <c r="B7" s="23" t="s">
        <v>18</v>
      </c>
      <c r="C7" s="23" t="s">
        <v>169</v>
      </c>
      <c r="D7" s="23" t="s">
        <v>207</v>
      </c>
      <c r="E7" s="23" t="s">
        <v>208</v>
      </c>
      <c r="F7" s="23" t="s">
        <v>169</v>
      </c>
      <c r="G7" s="23" t="s">
        <v>209</v>
      </c>
      <c r="H7" s="23" t="s">
        <v>169</v>
      </c>
      <c r="I7" s="23" t="s">
        <v>210</v>
      </c>
      <c r="J7" s="23" t="s">
        <v>211</v>
      </c>
      <c r="K7" s="23"/>
      <c r="L7" s="23" t="s">
        <v>212</v>
      </c>
      <c r="M7" s="1" t="s">
        <v>213</v>
      </c>
      <c r="N7" s="1" t="s">
        <v>214</v>
      </c>
      <c r="O7" s="4"/>
      <c r="P7" s="23"/>
      <c r="Q7" s="24"/>
    </row>
    <row r="8" spans="1:17" ht="15" customHeight="1" x14ac:dyDescent="0.25">
      <c r="A8" s="4" t="s">
        <v>27</v>
      </c>
      <c r="B8" s="4" t="s">
        <v>28</v>
      </c>
      <c r="C8" s="5">
        <v>1</v>
      </c>
      <c r="D8" s="4">
        <v>2</v>
      </c>
      <c r="E8" s="4">
        <v>3</v>
      </c>
      <c r="F8" s="4">
        <v>2</v>
      </c>
      <c r="G8" s="4">
        <v>3</v>
      </c>
      <c r="H8" s="4">
        <v>2</v>
      </c>
      <c r="I8" s="4">
        <v>5</v>
      </c>
      <c r="J8" s="4"/>
      <c r="K8" s="4"/>
      <c r="L8" s="4">
        <v>3</v>
      </c>
      <c r="M8" s="4"/>
      <c r="N8" s="4">
        <v>1</v>
      </c>
      <c r="O8" s="4">
        <f>SUM(C8:N8)</f>
        <v>22</v>
      </c>
      <c r="P8" s="4"/>
      <c r="Q8" s="24"/>
    </row>
    <row r="9" spans="1:17" ht="141" customHeight="1" x14ac:dyDescent="0.25">
      <c r="A9" s="23" t="s">
        <v>27</v>
      </c>
      <c r="B9" s="23" t="s">
        <v>18</v>
      </c>
      <c r="C9" s="23" t="s">
        <v>215</v>
      </c>
      <c r="D9" s="17" t="s">
        <v>216</v>
      </c>
      <c r="E9" s="23" t="s">
        <v>217</v>
      </c>
      <c r="F9" s="23" t="s">
        <v>218</v>
      </c>
      <c r="G9" s="23" t="s">
        <v>219</v>
      </c>
      <c r="H9" s="23" t="s">
        <v>220</v>
      </c>
      <c r="I9" s="1" t="s">
        <v>221</v>
      </c>
      <c r="J9" s="23"/>
      <c r="K9" s="23"/>
      <c r="L9" s="34" t="s">
        <v>222</v>
      </c>
      <c r="M9" s="23"/>
      <c r="N9" s="23" t="s">
        <v>223</v>
      </c>
      <c r="O9" s="23"/>
      <c r="P9" s="23"/>
      <c r="Q9" s="24"/>
    </row>
    <row r="10" spans="1:17" ht="27" customHeight="1" x14ac:dyDescent="0.25">
      <c r="A10" s="4" t="s">
        <v>33</v>
      </c>
      <c r="B10" s="4" t="s">
        <v>17</v>
      </c>
      <c r="C10" s="31">
        <f>1350+3800.28</f>
        <v>5150.2800000000007</v>
      </c>
      <c r="D10" s="31">
        <f>SUM(3800.28)</f>
        <v>3800.28</v>
      </c>
      <c r="E10" s="31">
        <f>3800.28+3800.28+2671.88+839.25+4800.74</f>
        <v>15912.43</v>
      </c>
      <c r="F10" s="31">
        <f>5170.35+1020+180+5838.34+578.09+1143.52+4725</f>
        <v>18655.300000000003</v>
      </c>
      <c r="G10" s="31">
        <f>1225+(6129.47*4)+806.8</f>
        <v>26549.68</v>
      </c>
      <c r="H10" s="31">
        <f>3854+7001.72</f>
        <v>10855.720000000001</v>
      </c>
      <c r="I10" s="31">
        <f>7105.59+2881</f>
        <v>9986.59</v>
      </c>
      <c r="J10" s="31">
        <v>13430.72</v>
      </c>
      <c r="K10" s="30">
        <v>11909.89</v>
      </c>
      <c r="L10" s="30">
        <v>6760.9</v>
      </c>
      <c r="M10" s="31">
        <v>9298</v>
      </c>
      <c r="N10" s="31">
        <v>9017</v>
      </c>
      <c r="O10" s="31">
        <f>SUM(C10:N10)</f>
        <v>141326.78999999998</v>
      </c>
      <c r="P10" s="6"/>
      <c r="Q10" s="24"/>
    </row>
    <row r="11" spans="1:17" ht="48" customHeight="1" x14ac:dyDescent="0.25">
      <c r="A11" s="23" t="s">
        <v>33</v>
      </c>
      <c r="B11" s="23" t="s">
        <v>18</v>
      </c>
      <c r="C11" s="23" t="s">
        <v>187</v>
      </c>
      <c r="D11" s="23" t="s">
        <v>224</v>
      </c>
      <c r="E11" s="1" t="s">
        <v>225</v>
      </c>
      <c r="F11" s="23" t="s">
        <v>226</v>
      </c>
      <c r="G11" s="23" t="s">
        <v>227</v>
      </c>
      <c r="H11" s="23" t="s">
        <v>227</v>
      </c>
      <c r="I11" s="1" t="s">
        <v>228</v>
      </c>
      <c r="J11" s="23" t="s">
        <v>229</v>
      </c>
      <c r="K11" s="23" t="s">
        <v>229</v>
      </c>
      <c r="L11" s="23" t="s">
        <v>229</v>
      </c>
      <c r="M11" s="1" t="s">
        <v>230</v>
      </c>
      <c r="N11" s="1" t="s">
        <v>230</v>
      </c>
      <c r="O11" s="4"/>
      <c r="P11" s="23"/>
      <c r="Q11" s="24"/>
    </row>
    <row r="12" spans="1:17" x14ac:dyDescent="0.25">
      <c r="A12" s="4" t="s">
        <v>134</v>
      </c>
      <c r="B12" s="23" t="s">
        <v>17</v>
      </c>
      <c r="C12" s="32">
        <v>13075</v>
      </c>
      <c r="D12" s="32">
        <v>3135</v>
      </c>
      <c r="E12" s="26">
        <v>6582</v>
      </c>
      <c r="F12" s="26">
        <v>1528</v>
      </c>
      <c r="G12" s="26">
        <v>27752</v>
      </c>
      <c r="H12" s="26">
        <v>94610</v>
      </c>
      <c r="I12" s="26">
        <v>165627</v>
      </c>
      <c r="J12" s="26">
        <v>100356</v>
      </c>
      <c r="K12" s="26">
        <v>11872</v>
      </c>
      <c r="L12" s="26">
        <v>21711</v>
      </c>
      <c r="M12" s="26">
        <v>43594</v>
      </c>
      <c r="N12" s="26">
        <v>7922</v>
      </c>
      <c r="O12" s="6">
        <f>SUM(C12:N12)</f>
        <v>497764</v>
      </c>
      <c r="P12" s="26"/>
      <c r="Q12" s="24"/>
    </row>
    <row r="14" spans="1:17" x14ac:dyDescent="0.25">
      <c r="A14" s="5" t="s">
        <v>231</v>
      </c>
      <c r="B14" s="24"/>
      <c r="C14" s="24"/>
      <c r="D14" s="24"/>
      <c r="E14" s="24"/>
      <c r="F14" s="24"/>
      <c r="G14" s="24"/>
      <c r="H14" s="24"/>
      <c r="I14" s="24"/>
      <c r="J14" s="24"/>
      <c r="K14" s="24"/>
      <c r="L14" s="24"/>
      <c r="M14" s="24"/>
      <c r="N14" s="24"/>
      <c r="O14" s="5"/>
      <c r="P14" s="24"/>
      <c r="Q14" s="24"/>
    </row>
    <row r="15" spans="1:17" x14ac:dyDescent="0.25">
      <c r="A15" s="5" t="s">
        <v>232</v>
      </c>
      <c r="B15" s="24"/>
      <c r="C15" s="24"/>
      <c r="D15" s="24"/>
      <c r="E15" s="24"/>
      <c r="F15" s="24"/>
      <c r="G15" s="24"/>
      <c r="H15" s="24"/>
      <c r="I15" s="24"/>
      <c r="J15" s="24"/>
      <c r="K15" s="24"/>
      <c r="L15" s="24"/>
      <c r="M15" s="24"/>
      <c r="N15" s="24"/>
      <c r="O15" s="5"/>
      <c r="P15" s="24"/>
      <c r="Q15" s="24"/>
    </row>
  </sheetData>
  <printOptions gridLines="1"/>
  <pageMargins left="0.7" right="0.7" top="0.75" bottom="0.75" header="0.3" footer="0.3"/>
  <pageSetup paperSize="5" scale="6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80" zoomScaleNormal="80" workbookViewId="0">
      <pane xSplit="2" ySplit="2" topLeftCell="C3" activePane="bottomRight" state="frozen"/>
      <selection pane="topRight"/>
      <selection pane="bottomLeft"/>
      <selection pane="bottomRight" activeCell="F10" sqref="F10"/>
    </sheetView>
  </sheetViews>
  <sheetFormatPr defaultColWidth="8.85546875" defaultRowHeight="15" x14ac:dyDescent="0.25"/>
  <cols>
    <col min="1" max="1" width="24.5703125" style="21" customWidth="1"/>
    <col min="2" max="2" width="10.85546875" style="20" customWidth="1"/>
    <col min="3" max="14" width="16.85546875" style="20" customWidth="1"/>
    <col min="15" max="15" width="16.85546875" style="21" customWidth="1"/>
    <col min="16" max="16" width="8.85546875" style="20" customWidth="1"/>
    <col min="17" max="17" width="8.85546875" style="22"/>
    <col min="18" max="16384" width="8.85546875" style="20"/>
  </cols>
  <sheetData>
    <row r="1" spans="1:17" ht="32.25" customHeight="1"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233</v>
      </c>
      <c r="Q1" s="11" t="s">
        <v>1</v>
      </c>
    </row>
    <row r="2" spans="1:17" ht="30" x14ac:dyDescent="0.25">
      <c r="A2" s="4" t="s">
        <v>16</v>
      </c>
      <c r="B2" s="4" t="s">
        <v>17</v>
      </c>
      <c r="C2" s="9">
        <v>20000</v>
      </c>
      <c r="D2" s="6">
        <v>28000</v>
      </c>
      <c r="E2" s="6">
        <v>52000</v>
      </c>
      <c r="F2" s="6"/>
      <c r="G2" s="6">
        <v>52000</v>
      </c>
      <c r="H2" s="6">
        <v>9310</v>
      </c>
      <c r="I2" s="6">
        <v>26000</v>
      </c>
      <c r="J2" s="6"/>
      <c r="K2" s="4"/>
      <c r="L2" s="6">
        <v>5000</v>
      </c>
      <c r="M2" s="9">
        <v>2000</v>
      </c>
      <c r="N2" s="9">
        <v>86000</v>
      </c>
      <c r="O2" s="9">
        <f>SUM(C2:N2)</f>
        <v>280310</v>
      </c>
      <c r="P2" s="6"/>
      <c r="Q2" s="12" t="s">
        <v>137</v>
      </c>
    </row>
    <row r="3" spans="1:17" ht="246" customHeight="1" x14ac:dyDescent="0.25">
      <c r="A3" s="23" t="s">
        <v>16</v>
      </c>
      <c r="B3" s="23" t="s">
        <v>18</v>
      </c>
      <c r="C3" s="1" t="s">
        <v>234</v>
      </c>
      <c r="D3" s="34" t="s">
        <v>235</v>
      </c>
      <c r="E3" s="23" t="s">
        <v>236</v>
      </c>
      <c r="F3" s="23"/>
      <c r="G3" s="34" t="s">
        <v>237</v>
      </c>
      <c r="H3" s="23" t="s">
        <v>238</v>
      </c>
      <c r="I3" s="23" t="s">
        <v>239</v>
      </c>
      <c r="J3" s="23"/>
      <c r="K3" s="23"/>
      <c r="L3" s="23" t="s">
        <v>240</v>
      </c>
      <c r="M3" s="23" t="s">
        <v>241</v>
      </c>
      <c r="N3" s="34" t="s">
        <v>242</v>
      </c>
      <c r="O3" s="4"/>
      <c r="P3" s="23"/>
      <c r="Q3" s="13" t="s">
        <v>147</v>
      </c>
    </row>
    <row r="4" spans="1:17" ht="30" x14ac:dyDescent="0.25">
      <c r="A4" s="4" t="s">
        <v>20</v>
      </c>
      <c r="B4" s="4" t="s">
        <v>17</v>
      </c>
      <c r="C4" s="4"/>
      <c r="D4" s="4"/>
      <c r="E4" s="4"/>
      <c r="F4" s="4">
        <v>22</v>
      </c>
      <c r="G4" s="4">
        <v>131.5</v>
      </c>
      <c r="H4" s="4"/>
      <c r="I4" s="4"/>
      <c r="J4" s="4">
        <v>27.5</v>
      </c>
      <c r="K4" s="4">
        <v>33</v>
      </c>
      <c r="L4" s="4">
        <v>171</v>
      </c>
      <c r="M4" s="4">
        <v>38</v>
      </c>
      <c r="N4" s="4">
        <v>8</v>
      </c>
      <c r="O4" s="4">
        <f>SUM(C4:N4)</f>
        <v>431</v>
      </c>
      <c r="P4" s="4"/>
      <c r="Q4" s="12" t="s">
        <v>137</v>
      </c>
    </row>
    <row r="5" spans="1:17" ht="30" x14ac:dyDescent="0.25">
      <c r="A5" s="34" t="s">
        <v>243</v>
      </c>
      <c r="B5" s="4"/>
      <c r="C5" s="4"/>
      <c r="D5" s="4"/>
      <c r="E5" s="4"/>
      <c r="F5" s="4"/>
      <c r="G5" s="4"/>
      <c r="H5" s="4"/>
      <c r="I5" s="4"/>
      <c r="J5" s="4"/>
      <c r="K5" s="4"/>
      <c r="L5" s="4"/>
      <c r="M5" s="4"/>
      <c r="N5" s="4"/>
      <c r="O5" s="71">
        <f>'2018ReportingDetails (12.31.18)'!D29</f>
        <v>1157.4899999999998</v>
      </c>
      <c r="P5" s="48" t="s">
        <v>244</v>
      </c>
      <c r="Q5" s="12"/>
    </row>
    <row r="6" spans="1:17" ht="153" customHeight="1" x14ac:dyDescent="0.25">
      <c r="A6" s="34" t="s">
        <v>245</v>
      </c>
      <c r="B6" s="23" t="s">
        <v>18</v>
      </c>
      <c r="C6" s="1"/>
      <c r="D6" s="1"/>
      <c r="E6" s="1"/>
      <c r="F6" s="23" t="s">
        <v>246</v>
      </c>
      <c r="G6" s="34" t="s">
        <v>247</v>
      </c>
      <c r="H6" s="23"/>
      <c r="I6" s="1"/>
      <c r="J6" s="23" t="s">
        <v>248</v>
      </c>
      <c r="K6" s="23" t="s">
        <v>249</v>
      </c>
      <c r="L6" s="23" t="s">
        <v>250</v>
      </c>
      <c r="M6" s="34" t="s">
        <v>251</v>
      </c>
      <c r="N6" s="34" t="s">
        <v>252</v>
      </c>
      <c r="O6" s="4"/>
      <c r="P6" s="23"/>
      <c r="Q6" s="13" t="s">
        <v>147</v>
      </c>
    </row>
    <row r="7" spans="1:17" ht="30" x14ac:dyDescent="0.25">
      <c r="A7" s="4" t="s">
        <v>25</v>
      </c>
      <c r="B7" s="4" t="s">
        <v>17</v>
      </c>
      <c r="C7" s="10">
        <v>2710</v>
      </c>
      <c r="D7" s="24"/>
      <c r="E7" s="6">
        <v>3687</v>
      </c>
      <c r="F7" s="24"/>
      <c r="G7" s="6"/>
      <c r="H7" s="6"/>
      <c r="I7" s="6"/>
      <c r="J7" s="8"/>
      <c r="K7" s="8"/>
      <c r="L7" s="8"/>
      <c r="M7" s="8"/>
      <c r="N7" s="8"/>
      <c r="O7" s="6">
        <f>SUM(C7:N7)</f>
        <v>6397</v>
      </c>
      <c r="P7" s="6"/>
      <c r="Q7" s="12" t="s">
        <v>137</v>
      </c>
    </row>
    <row r="8" spans="1:17" ht="112.5" customHeight="1" x14ac:dyDescent="0.25">
      <c r="A8" s="23" t="s">
        <v>25</v>
      </c>
      <c r="B8" s="23" t="s">
        <v>18</v>
      </c>
      <c r="C8" s="1" t="s">
        <v>253</v>
      </c>
      <c r="D8" s="1" t="s">
        <v>254</v>
      </c>
      <c r="E8" s="23" t="s">
        <v>255</v>
      </c>
      <c r="F8" s="24"/>
      <c r="G8" s="34" t="s">
        <v>256</v>
      </c>
      <c r="H8" s="23"/>
      <c r="I8" s="23"/>
      <c r="J8" s="23"/>
      <c r="K8" s="23"/>
      <c r="L8" s="34" t="s">
        <v>257</v>
      </c>
      <c r="M8" s="34" t="s">
        <v>258</v>
      </c>
      <c r="N8" s="23"/>
      <c r="O8" s="34"/>
      <c r="P8" s="23"/>
      <c r="Q8" s="13" t="s">
        <v>147</v>
      </c>
    </row>
    <row r="9" spans="1:17" ht="15" customHeight="1" x14ac:dyDescent="0.25">
      <c r="A9" s="4" t="s">
        <v>27</v>
      </c>
      <c r="B9" s="4" t="s">
        <v>28</v>
      </c>
      <c r="C9" s="5">
        <v>2</v>
      </c>
      <c r="D9" s="4">
        <v>1</v>
      </c>
      <c r="E9" s="4">
        <v>2</v>
      </c>
      <c r="F9" s="4">
        <v>6</v>
      </c>
      <c r="G9" s="4">
        <v>2</v>
      </c>
      <c r="H9" s="4">
        <v>1</v>
      </c>
      <c r="I9" s="4">
        <v>3</v>
      </c>
      <c r="J9" s="4">
        <v>1</v>
      </c>
      <c r="K9" s="4">
        <v>1</v>
      </c>
      <c r="L9" s="4">
        <v>2</v>
      </c>
      <c r="M9" s="4">
        <v>3</v>
      </c>
      <c r="N9" s="4"/>
      <c r="O9" s="4">
        <f>SUM(C9:N9)</f>
        <v>24</v>
      </c>
      <c r="P9" s="4"/>
      <c r="Q9" s="13" t="s">
        <v>137</v>
      </c>
    </row>
    <row r="10" spans="1:17" ht="141" customHeight="1" x14ac:dyDescent="0.25">
      <c r="A10" s="23" t="s">
        <v>27</v>
      </c>
      <c r="B10" s="23" t="s">
        <v>18</v>
      </c>
      <c r="C10" s="1" t="s">
        <v>259</v>
      </c>
      <c r="D10" s="17" t="s">
        <v>260</v>
      </c>
      <c r="E10" s="23" t="s">
        <v>261</v>
      </c>
      <c r="F10" s="23" t="s">
        <v>262</v>
      </c>
      <c r="G10" s="23" t="s">
        <v>263</v>
      </c>
      <c r="H10" s="23" t="s">
        <v>264</v>
      </c>
      <c r="I10" s="34" t="s">
        <v>265</v>
      </c>
      <c r="J10" s="23" t="s">
        <v>266</v>
      </c>
      <c r="K10" s="23" t="s">
        <v>267</v>
      </c>
      <c r="L10" s="23" t="s">
        <v>268</v>
      </c>
      <c r="M10" s="34" t="s">
        <v>269</v>
      </c>
      <c r="N10" s="23"/>
      <c r="O10" s="23"/>
      <c r="P10" s="23"/>
      <c r="Q10" s="13" t="s">
        <v>147</v>
      </c>
    </row>
    <row r="11" spans="1:17" ht="27" customHeight="1" x14ac:dyDescent="0.25">
      <c r="A11" s="4" t="s">
        <v>33</v>
      </c>
      <c r="B11" s="4" t="s">
        <v>17</v>
      </c>
      <c r="C11" s="6"/>
      <c r="D11" s="6"/>
      <c r="E11" s="6"/>
      <c r="F11" s="6"/>
      <c r="G11" s="6"/>
      <c r="H11" s="6"/>
      <c r="I11" s="6"/>
      <c r="J11" s="6"/>
      <c r="K11" s="10"/>
      <c r="L11" s="31"/>
      <c r="M11" s="31"/>
      <c r="N11" s="25"/>
      <c r="O11" s="6">
        <f>SUM(O12:O13)</f>
        <v>261944.41</v>
      </c>
      <c r="P11" s="6"/>
      <c r="Q11" s="13" t="s">
        <v>137</v>
      </c>
    </row>
    <row r="12" spans="1:17" ht="27" customHeight="1" x14ac:dyDescent="0.25">
      <c r="A12" s="34" t="s">
        <v>270</v>
      </c>
      <c r="B12" s="34"/>
      <c r="C12" s="36"/>
      <c r="D12" s="36"/>
      <c r="E12" s="36"/>
      <c r="F12" s="36"/>
      <c r="G12" s="36"/>
      <c r="H12" s="36"/>
      <c r="I12" s="36"/>
      <c r="J12" s="36"/>
      <c r="K12" s="37"/>
      <c r="L12" s="38"/>
      <c r="M12" s="38"/>
      <c r="N12" s="38"/>
      <c r="O12" s="36">
        <v>118201</v>
      </c>
      <c r="P12" s="36" t="s">
        <v>271</v>
      </c>
      <c r="Q12" s="13"/>
    </row>
    <row r="13" spans="1:17" ht="27" customHeight="1" x14ac:dyDescent="0.25">
      <c r="A13" s="34" t="s">
        <v>272</v>
      </c>
      <c r="B13" s="34" t="s">
        <v>17</v>
      </c>
      <c r="C13" s="36">
        <v>15147.98</v>
      </c>
      <c r="D13" s="36">
        <v>7580.37</v>
      </c>
      <c r="E13" s="36">
        <v>12930.01</v>
      </c>
      <c r="F13" s="36">
        <v>10609.43</v>
      </c>
      <c r="G13" s="36">
        <v>10020.040000000001</v>
      </c>
      <c r="H13" s="36">
        <v>12496.43</v>
      </c>
      <c r="I13" s="36">
        <v>10760.61</v>
      </c>
      <c r="J13" s="36">
        <v>8987.7099999999991</v>
      </c>
      <c r="K13" s="36">
        <v>9694.64</v>
      </c>
      <c r="L13" s="36">
        <v>15998.76</v>
      </c>
      <c r="M13" s="36">
        <v>18700.400000000001</v>
      </c>
      <c r="N13" s="32">
        <v>10817.03</v>
      </c>
      <c r="O13" s="36">
        <f>SUM(C13:N13)</f>
        <v>143743.41</v>
      </c>
      <c r="P13" s="6"/>
      <c r="Q13" s="13"/>
    </row>
    <row r="14" spans="1:17" ht="94.5" customHeight="1" x14ac:dyDescent="0.25">
      <c r="A14" s="34" t="s">
        <v>273</v>
      </c>
      <c r="B14" s="23" t="s">
        <v>18</v>
      </c>
      <c r="C14" s="34" t="s">
        <v>274</v>
      </c>
      <c r="D14" s="34" t="s">
        <v>275</v>
      </c>
      <c r="E14" s="34" t="s">
        <v>276</v>
      </c>
      <c r="F14" s="34" t="s">
        <v>277</v>
      </c>
      <c r="G14" s="34" t="s">
        <v>277</v>
      </c>
      <c r="H14" s="34" t="s">
        <v>278</v>
      </c>
      <c r="I14" s="34" t="s">
        <v>278</v>
      </c>
      <c r="J14" s="34" t="s">
        <v>278</v>
      </c>
      <c r="K14" s="34" t="s">
        <v>278</v>
      </c>
      <c r="L14" s="34" t="s">
        <v>279</v>
      </c>
      <c r="M14" s="34" t="s">
        <v>280</v>
      </c>
      <c r="N14" s="34" t="s">
        <v>279</v>
      </c>
      <c r="O14" s="36"/>
      <c r="P14" s="23"/>
      <c r="Q14" s="13" t="s">
        <v>147</v>
      </c>
    </row>
    <row r="15" spans="1:17" ht="105" x14ac:dyDescent="0.25">
      <c r="A15" s="4" t="s">
        <v>134</v>
      </c>
      <c r="B15" s="23" t="s">
        <v>17</v>
      </c>
      <c r="C15" s="36">
        <v>4695</v>
      </c>
      <c r="D15" s="36">
        <v>14956</v>
      </c>
      <c r="E15" s="36">
        <v>10268</v>
      </c>
      <c r="F15" s="36">
        <v>5292</v>
      </c>
      <c r="G15" s="36">
        <v>4948</v>
      </c>
      <c r="H15" s="36">
        <v>5673</v>
      </c>
      <c r="I15" s="36">
        <v>7358</v>
      </c>
      <c r="J15" s="36">
        <v>885</v>
      </c>
      <c r="K15" s="36">
        <v>37632</v>
      </c>
      <c r="L15" s="36">
        <v>15876</v>
      </c>
      <c r="M15" s="36">
        <v>3303</v>
      </c>
      <c r="N15" s="72">
        <v>150661</v>
      </c>
      <c r="O15" s="6">
        <f>SUM(C15:N15)</f>
        <v>261547</v>
      </c>
      <c r="P15" s="36" t="s">
        <v>281</v>
      </c>
      <c r="Q15" s="13" t="s">
        <v>137</v>
      </c>
    </row>
    <row r="16" spans="1:17" x14ac:dyDescent="0.25">
      <c r="A16" s="35"/>
      <c r="B16" s="24"/>
      <c r="C16" s="24"/>
      <c r="D16" s="24"/>
      <c r="E16" s="24"/>
      <c r="F16" s="24"/>
      <c r="G16" s="24"/>
      <c r="H16" s="24"/>
      <c r="I16" s="24"/>
      <c r="J16" s="24"/>
      <c r="K16" s="24"/>
      <c r="L16" s="24"/>
      <c r="M16" s="24"/>
      <c r="N16" s="24"/>
      <c r="O16" s="5"/>
      <c r="P16" s="24"/>
      <c r="Q16" s="14"/>
    </row>
    <row r="17" spans="1:17" x14ac:dyDescent="0.25">
      <c r="A17" s="5"/>
      <c r="B17" s="24"/>
      <c r="C17" s="24"/>
      <c r="D17" s="1"/>
      <c r="E17" s="27"/>
      <c r="F17" s="26"/>
      <c r="G17" s="26"/>
      <c r="H17" s="26"/>
      <c r="I17" s="26"/>
      <c r="J17" s="23"/>
      <c r="K17" s="23"/>
      <c r="L17" s="23"/>
      <c r="M17" s="3"/>
      <c r="N17" s="3"/>
      <c r="O17" s="5"/>
      <c r="P17" s="24"/>
      <c r="Q17" s="1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9" workbookViewId="0">
      <selection activeCell="D26" sqref="D26"/>
    </sheetView>
  </sheetViews>
  <sheetFormatPr defaultRowHeight="15" x14ac:dyDescent="0.25"/>
  <cols>
    <col min="1" max="1" width="31.140625" customWidth="1"/>
    <col min="2" max="2" width="16.140625" customWidth="1"/>
    <col min="3" max="3" width="11.140625" customWidth="1"/>
    <col min="4" max="4" width="13.85546875" customWidth="1"/>
    <col min="5" max="5" width="12.140625" bestFit="1" customWidth="1"/>
  </cols>
  <sheetData>
    <row r="1" spans="1:5" x14ac:dyDescent="0.25">
      <c r="A1" s="47" t="s">
        <v>282</v>
      </c>
    </row>
    <row r="2" spans="1:5" s="69" customFormat="1" x14ac:dyDescent="0.25">
      <c r="A2" s="68" t="s">
        <v>283</v>
      </c>
      <c r="B2" s="68" t="s">
        <v>284</v>
      </c>
      <c r="C2" s="68" t="s">
        <v>285</v>
      </c>
      <c r="D2" s="68" t="s">
        <v>20</v>
      </c>
      <c r="E2" s="68" t="s">
        <v>286</v>
      </c>
    </row>
    <row r="3" spans="1:5" x14ac:dyDescent="0.25">
      <c r="A3" s="60" t="s">
        <v>287</v>
      </c>
      <c r="B3" s="61" t="s">
        <v>288</v>
      </c>
      <c r="C3" s="66">
        <v>94103</v>
      </c>
      <c r="D3" s="62">
        <v>83</v>
      </c>
      <c r="E3" s="63">
        <v>2075</v>
      </c>
    </row>
    <row r="4" spans="1:5" x14ac:dyDescent="0.25">
      <c r="A4" s="60" t="s">
        <v>289</v>
      </c>
      <c r="B4" s="61" t="s">
        <v>288</v>
      </c>
      <c r="C4" s="66">
        <v>94102</v>
      </c>
      <c r="D4" s="62">
        <v>6.75</v>
      </c>
      <c r="E4" s="63">
        <v>125</v>
      </c>
    </row>
    <row r="5" spans="1:5" x14ac:dyDescent="0.25">
      <c r="A5" s="39" t="s">
        <v>290</v>
      </c>
      <c r="B5" s="40" t="s">
        <v>288</v>
      </c>
      <c r="C5" s="70">
        <v>94109</v>
      </c>
      <c r="D5" s="41">
        <v>11.25</v>
      </c>
      <c r="E5" s="42">
        <v>281.25</v>
      </c>
    </row>
    <row r="6" spans="1:5" x14ac:dyDescent="0.25">
      <c r="A6" s="60" t="s">
        <v>291</v>
      </c>
      <c r="B6" s="61" t="s">
        <v>288</v>
      </c>
      <c r="C6" s="66">
        <v>94102</v>
      </c>
      <c r="D6" s="62">
        <v>27.5</v>
      </c>
      <c r="E6" s="63">
        <v>687.5</v>
      </c>
    </row>
    <row r="7" spans="1:5" x14ac:dyDescent="0.25">
      <c r="A7" s="59" t="s">
        <v>292</v>
      </c>
      <c r="B7" s="59" t="s">
        <v>288</v>
      </c>
      <c r="C7" s="67">
        <v>94102</v>
      </c>
      <c r="D7" s="64">
        <v>90.25</v>
      </c>
      <c r="E7" s="65">
        <v>2256</v>
      </c>
    </row>
    <row r="8" spans="1:5" x14ac:dyDescent="0.25">
      <c r="A8" s="60" t="s">
        <v>293</v>
      </c>
      <c r="B8" s="61" t="s">
        <v>288</v>
      </c>
      <c r="C8" s="66">
        <v>94102</v>
      </c>
      <c r="D8" s="62">
        <v>4</v>
      </c>
      <c r="E8" s="63">
        <v>100</v>
      </c>
    </row>
    <row r="9" spans="1:5" x14ac:dyDescent="0.25">
      <c r="A9" s="60" t="s">
        <v>294</v>
      </c>
      <c r="B9" s="61" t="s">
        <v>288</v>
      </c>
      <c r="C9" s="66">
        <v>94102</v>
      </c>
      <c r="D9" s="62">
        <v>30.41</v>
      </c>
      <c r="E9" s="63">
        <v>760.39</v>
      </c>
    </row>
    <row r="10" spans="1:5" x14ac:dyDescent="0.25">
      <c r="A10" s="60" t="s">
        <v>295</v>
      </c>
      <c r="B10" s="61" t="s">
        <v>288</v>
      </c>
      <c r="C10" s="66">
        <v>94103</v>
      </c>
      <c r="D10" s="62">
        <v>163</v>
      </c>
      <c r="E10" s="63">
        <v>4075</v>
      </c>
    </row>
    <row r="11" spans="1:5" x14ac:dyDescent="0.25">
      <c r="A11" s="60" t="s">
        <v>296</v>
      </c>
      <c r="B11" s="61" t="s">
        <v>288</v>
      </c>
      <c r="C11" s="66">
        <v>94102</v>
      </c>
      <c r="D11" s="62">
        <v>9.75</v>
      </c>
      <c r="E11" s="63">
        <v>243.75</v>
      </c>
    </row>
    <row r="12" spans="1:5" x14ac:dyDescent="0.25">
      <c r="A12" s="60" t="s">
        <v>297</v>
      </c>
      <c r="B12" s="61" t="s">
        <v>288</v>
      </c>
      <c r="C12" s="66">
        <v>94102</v>
      </c>
      <c r="D12" s="62">
        <v>6</v>
      </c>
      <c r="E12" s="63">
        <v>150</v>
      </c>
    </row>
    <row r="13" spans="1:5" x14ac:dyDescent="0.25">
      <c r="A13" s="60" t="s">
        <v>298</v>
      </c>
      <c r="B13" s="61" t="s">
        <v>288</v>
      </c>
      <c r="C13" s="66">
        <v>95126</v>
      </c>
      <c r="D13" s="62">
        <v>55</v>
      </c>
      <c r="E13" s="63">
        <v>1375</v>
      </c>
    </row>
    <row r="14" spans="1:5" x14ac:dyDescent="0.25">
      <c r="A14" s="60" t="s">
        <v>299</v>
      </c>
      <c r="B14" s="61" t="s">
        <v>288</v>
      </c>
      <c r="C14" s="66">
        <v>94103</v>
      </c>
      <c r="D14" s="62">
        <v>19</v>
      </c>
      <c r="E14" s="63">
        <v>475</v>
      </c>
    </row>
    <row r="15" spans="1:5" x14ac:dyDescent="0.25">
      <c r="A15" s="60" t="s">
        <v>300</v>
      </c>
      <c r="B15" s="61" t="s">
        <v>288</v>
      </c>
      <c r="C15" s="66">
        <v>94102</v>
      </c>
      <c r="D15" s="62">
        <v>2</v>
      </c>
      <c r="E15" s="63">
        <v>50</v>
      </c>
    </row>
    <row r="16" spans="1:5" x14ac:dyDescent="0.25">
      <c r="A16" s="60" t="s">
        <v>301</v>
      </c>
      <c r="B16" s="61" t="s">
        <v>288</v>
      </c>
      <c r="C16" s="66">
        <v>94133</v>
      </c>
      <c r="D16" s="62">
        <v>111.5</v>
      </c>
      <c r="E16" s="63">
        <v>2787.5</v>
      </c>
    </row>
    <row r="17" spans="1:5" x14ac:dyDescent="0.25">
      <c r="A17" s="60" t="s">
        <v>302</v>
      </c>
      <c r="B17" s="61" t="s">
        <v>288</v>
      </c>
      <c r="C17" s="66">
        <v>94102</v>
      </c>
      <c r="D17" s="62">
        <v>17</v>
      </c>
      <c r="E17" s="63">
        <v>425</v>
      </c>
    </row>
    <row r="18" spans="1:5" x14ac:dyDescent="0.25">
      <c r="A18" s="59" t="s">
        <v>303</v>
      </c>
      <c r="B18" s="59" t="s">
        <v>288</v>
      </c>
      <c r="C18" s="67">
        <v>94102</v>
      </c>
      <c r="D18" s="64">
        <v>41</v>
      </c>
      <c r="E18" s="65">
        <v>1025</v>
      </c>
    </row>
    <row r="19" spans="1:5" x14ac:dyDescent="0.25">
      <c r="A19" s="39" t="s">
        <v>304</v>
      </c>
      <c r="B19" s="40" t="s">
        <v>288</v>
      </c>
      <c r="C19" s="70">
        <v>94109</v>
      </c>
      <c r="D19" s="41">
        <v>25.75</v>
      </c>
      <c r="E19" s="42">
        <v>643.75</v>
      </c>
    </row>
    <row r="20" spans="1:5" x14ac:dyDescent="0.25">
      <c r="A20" s="60" t="s">
        <v>305</v>
      </c>
      <c r="B20" s="61" t="s">
        <v>288</v>
      </c>
      <c r="C20" s="66">
        <v>94612</v>
      </c>
      <c r="D20" s="62">
        <v>8</v>
      </c>
      <c r="E20" s="63">
        <v>200</v>
      </c>
    </row>
    <row r="21" spans="1:5" x14ac:dyDescent="0.25">
      <c r="A21" s="60" t="s">
        <v>306</v>
      </c>
      <c r="B21" s="61" t="s">
        <v>288</v>
      </c>
      <c r="C21" s="66">
        <v>94103</v>
      </c>
      <c r="D21" s="62">
        <v>185</v>
      </c>
      <c r="E21" s="63">
        <v>4625</v>
      </c>
    </row>
    <row r="22" spans="1:5" x14ac:dyDescent="0.25">
      <c r="A22" s="60" t="s">
        <v>307</v>
      </c>
      <c r="B22" s="61"/>
      <c r="C22" s="61"/>
      <c r="D22" s="62">
        <v>162</v>
      </c>
      <c r="E22" s="63">
        <v>3950</v>
      </c>
    </row>
    <row r="23" spans="1:5" x14ac:dyDescent="0.25">
      <c r="A23" s="60" t="s">
        <v>308</v>
      </c>
      <c r="B23" s="61" t="s">
        <v>288</v>
      </c>
      <c r="C23" s="66">
        <v>94102</v>
      </c>
      <c r="D23" s="62">
        <v>8</v>
      </c>
      <c r="E23" s="63">
        <v>200</v>
      </c>
    </row>
    <row r="24" spans="1:5" x14ac:dyDescent="0.25">
      <c r="A24" s="60" t="s">
        <v>309</v>
      </c>
      <c r="B24" s="61"/>
      <c r="C24" s="61"/>
      <c r="D24" s="62">
        <v>7.5</v>
      </c>
      <c r="E24" s="63">
        <v>187.5</v>
      </c>
    </row>
    <row r="25" spans="1:5" x14ac:dyDescent="0.25">
      <c r="A25" s="60" t="s">
        <v>310</v>
      </c>
      <c r="B25" s="61" t="s">
        <v>288</v>
      </c>
      <c r="C25" s="66">
        <v>94103</v>
      </c>
      <c r="D25" s="62">
        <v>7.5</v>
      </c>
      <c r="E25" s="63">
        <v>187.5</v>
      </c>
    </row>
    <row r="26" spans="1:5" x14ac:dyDescent="0.25">
      <c r="A26" s="60" t="s">
        <v>311</v>
      </c>
      <c r="B26" s="61" t="s">
        <v>288</v>
      </c>
      <c r="C26" s="66">
        <v>94102</v>
      </c>
      <c r="D26" s="62">
        <v>53.83</v>
      </c>
      <c r="E26" s="63">
        <v>1345.83</v>
      </c>
    </row>
    <row r="27" spans="1:5" x14ac:dyDescent="0.25">
      <c r="A27" s="60" t="s">
        <v>312</v>
      </c>
      <c r="B27" s="61" t="s">
        <v>288</v>
      </c>
      <c r="C27" s="66">
        <v>94103</v>
      </c>
      <c r="D27" s="62">
        <v>9.5</v>
      </c>
      <c r="E27" s="63">
        <v>237.5</v>
      </c>
    </row>
    <row r="28" spans="1:5" x14ac:dyDescent="0.25">
      <c r="A28" s="60" t="s">
        <v>313</v>
      </c>
      <c r="B28" s="61" t="s">
        <v>288</v>
      </c>
      <c r="C28" s="66">
        <v>94102</v>
      </c>
      <c r="D28" s="62">
        <v>13</v>
      </c>
      <c r="E28" s="63">
        <v>325</v>
      </c>
    </row>
    <row r="29" spans="1:5" x14ac:dyDescent="0.25">
      <c r="A29" s="43"/>
      <c r="B29" s="43"/>
      <c r="C29" s="54" t="s">
        <v>314</v>
      </c>
      <c r="D29" s="44">
        <f>SUM(D3:D28)</f>
        <v>1157.4899999999998</v>
      </c>
      <c r="E29" s="58">
        <f>SUM(E3:E28)</f>
        <v>28793.47</v>
      </c>
    </row>
    <row r="30" spans="1:5" x14ac:dyDescent="0.25">
      <c r="A30" s="43"/>
      <c r="B30" s="43"/>
      <c r="C30" s="43"/>
      <c r="D30" s="44"/>
      <c r="E30" s="45"/>
    </row>
    <row r="31" spans="1:5" x14ac:dyDescent="0.25">
      <c r="A31" s="47" t="s">
        <v>315</v>
      </c>
      <c r="C31" s="51" t="s">
        <v>316</v>
      </c>
    </row>
    <row r="32" spans="1:5" x14ac:dyDescent="0.25">
      <c r="A32" s="69" t="s">
        <v>317</v>
      </c>
      <c r="B32" s="69" t="s">
        <v>318</v>
      </c>
      <c r="C32" s="69" t="s">
        <v>285</v>
      </c>
      <c r="D32" s="69" t="s">
        <v>319</v>
      </c>
      <c r="E32" s="69" t="s">
        <v>320</v>
      </c>
    </row>
    <row r="33" spans="1:5" x14ac:dyDescent="0.25">
      <c r="A33" t="s">
        <v>321</v>
      </c>
      <c r="B33" t="s">
        <v>322</v>
      </c>
      <c r="C33" s="55">
        <v>94102</v>
      </c>
      <c r="D33" t="s">
        <v>323</v>
      </c>
      <c r="E33">
        <v>19884.419999999998</v>
      </c>
    </row>
    <row r="34" spans="1:5" x14ac:dyDescent="0.25">
      <c r="A34" t="s">
        <v>324</v>
      </c>
      <c r="B34" t="s">
        <v>325</v>
      </c>
      <c r="C34" s="55">
        <v>94103</v>
      </c>
      <c r="D34" t="s">
        <v>323</v>
      </c>
      <c r="E34">
        <v>15194.87</v>
      </c>
    </row>
    <row r="35" spans="1:5" x14ac:dyDescent="0.25">
      <c r="A35" t="s">
        <v>326</v>
      </c>
      <c r="B35" t="s">
        <v>327</v>
      </c>
      <c r="C35" s="55">
        <v>94102</v>
      </c>
      <c r="D35" t="s">
        <v>323</v>
      </c>
      <c r="E35">
        <v>13143.77</v>
      </c>
    </row>
    <row r="36" spans="1:5" x14ac:dyDescent="0.25">
      <c r="A36" t="s">
        <v>328</v>
      </c>
      <c r="B36" t="s">
        <v>329</v>
      </c>
      <c r="C36" s="55">
        <v>94102</v>
      </c>
      <c r="D36" t="s">
        <v>323</v>
      </c>
      <c r="E36">
        <v>11131.2</v>
      </c>
    </row>
    <row r="37" spans="1:5" x14ac:dyDescent="0.25">
      <c r="A37" t="s">
        <v>330</v>
      </c>
      <c r="B37" t="s">
        <v>331</v>
      </c>
      <c r="C37" s="55">
        <v>94103</v>
      </c>
      <c r="D37" t="s">
        <v>323</v>
      </c>
      <c r="E37">
        <v>10806.9</v>
      </c>
    </row>
    <row r="38" spans="1:5" x14ac:dyDescent="0.25">
      <c r="A38" t="s">
        <v>332</v>
      </c>
      <c r="B38" t="s">
        <v>333</v>
      </c>
      <c r="C38" s="55">
        <v>94103</v>
      </c>
      <c r="D38" t="s">
        <v>323</v>
      </c>
      <c r="E38">
        <v>8429.5300000000007</v>
      </c>
    </row>
    <row r="39" spans="1:5" x14ac:dyDescent="0.25">
      <c r="A39" t="s">
        <v>334</v>
      </c>
      <c r="B39" t="s">
        <v>335</v>
      </c>
      <c r="C39" s="55">
        <v>94103</v>
      </c>
      <c r="D39" t="s">
        <v>323</v>
      </c>
      <c r="E39">
        <v>5706.92</v>
      </c>
    </row>
    <row r="40" spans="1:5" x14ac:dyDescent="0.25">
      <c r="A40" t="s">
        <v>336</v>
      </c>
      <c r="B40" t="s">
        <v>331</v>
      </c>
      <c r="C40" s="55">
        <v>94103</v>
      </c>
      <c r="D40" t="s">
        <v>323</v>
      </c>
      <c r="E40">
        <v>4378.53</v>
      </c>
    </row>
    <row r="41" spans="1:5" x14ac:dyDescent="0.25">
      <c r="A41" t="s">
        <v>337</v>
      </c>
      <c r="B41" t="s">
        <v>322</v>
      </c>
      <c r="C41" s="55">
        <v>94102</v>
      </c>
      <c r="D41" t="s">
        <v>323</v>
      </c>
      <c r="E41">
        <v>3912.85</v>
      </c>
    </row>
    <row r="42" spans="1:5" x14ac:dyDescent="0.25">
      <c r="A42" t="s">
        <v>338</v>
      </c>
      <c r="B42" t="s">
        <v>339</v>
      </c>
      <c r="C42" s="55">
        <v>94103</v>
      </c>
      <c r="D42" t="s">
        <v>323</v>
      </c>
      <c r="E42">
        <v>3338.61</v>
      </c>
    </row>
    <row r="43" spans="1:5" x14ac:dyDescent="0.25">
      <c r="A43" t="s">
        <v>340</v>
      </c>
      <c r="B43" t="s">
        <v>331</v>
      </c>
      <c r="C43" s="55">
        <v>94103</v>
      </c>
      <c r="D43" t="s">
        <v>323</v>
      </c>
      <c r="E43">
        <v>3116.73</v>
      </c>
    </row>
    <row r="44" spans="1:5" x14ac:dyDescent="0.25">
      <c r="A44" t="s">
        <v>341</v>
      </c>
      <c r="B44" t="s">
        <v>342</v>
      </c>
      <c r="C44" s="55">
        <v>94103</v>
      </c>
      <c r="D44" t="s">
        <v>323</v>
      </c>
      <c r="E44">
        <v>2061.4699999999998</v>
      </c>
    </row>
    <row r="45" spans="1:5" x14ac:dyDescent="0.25">
      <c r="A45" t="s">
        <v>343</v>
      </c>
      <c r="B45" t="s">
        <v>333</v>
      </c>
      <c r="C45" s="55">
        <v>94103</v>
      </c>
      <c r="D45" t="s">
        <v>323</v>
      </c>
      <c r="E45">
        <v>2010.45</v>
      </c>
    </row>
    <row r="46" spans="1:5" x14ac:dyDescent="0.25">
      <c r="A46" t="s">
        <v>344</v>
      </c>
      <c r="B46" t="s">
        <v>345</v>
      </c>
      <c r="C46" s="55">
        <v>94102</v>
      </c>
      <c r="D46" t="s">
        <v>323</v>
      </c>
      <c r="E46">
        <v>1859.37</v>
      </c>
    </row>
    <row r="47" spans="1:5" x14ac:dyDescent="0.25">
      <c r="A47" t="s">
        <v>346</v>
      </c>
      <c r="B47" t="s">
        <v>347</v>
      </c>
      <c r="C47" s="55">
        <v>94103</v>
      </c>
      <c r="D47" t="s">
        <v>323</v>
      </c>
      <c r="E47">
        <v>1712.55</v>
      </c>
    </row>
    <row r="48" spans="1:5" x14ac:dyDescent="0.25">
      <c r="A48" t="s">
        <v>348</v>
      </c>
      <c r="B48" t="s">
        <v>349</v>
      </c>
      <c r="C48" s="55">
        <v>94103</v>
      </c>
      <c r="D48" t="s">
        <v>323</v>
      </c>
      <c r="E48">
        <v>1564.05</v>
      </c>
    </row>
    <row r="49" spans="1:5" x14ac:dyDescent="0.25">
      <c r="A49" t="s">
        <v>350</v>
      </c>
      <c r="B49" t="s">
        <v>331</v>
      </c>
      <c r="C49" s="55">
        <v>94103</v>
      </c>
      <c r="D49" t="s">
        <v>323</v>
      </c>
      <c r="E49">
        <v>1093.67</v>
      </c>
    </row>
    <row r="50" spans="1:5" x14ac:dyDescent="0.25">
      <c r="A50" t="s">
        <v>351</v>
      </c>
      <c r="B50" t="s">
        <v>352</v>
      </c>
      <c r="C50" s="55">
        <v>94102</v>
      </c>
      <c r="D50" t="s">
        <v>323</v>
      </c>
      <c r="E50">
        <v>1065.01</v>
      </c>
    </row>
    <row r="51" spans="1:5" x14ac:dyDescent="0.25">
      <c r="A51" t="s">
        <v>353</v>
      </c>
      <c r="B51" t="s">
        <v>354</v>
      </c>
      <c r="C51" s="55">
        <v>94102</v>
      </c>
      <c r="D51" t="s">
        <v>323</v>
      </c>
      <c r="E51">
        <v>946.95</v>
      </c>
    </row>
    <row r="52" spans="1:5" x14ac:dyDescent="0.25">
      <c r="A52" t="s">
        <v>355</v>
      </c>
      <c r="B52" t="s">
        <v>356</v>
      </c>
      <c r="C52" s="55">
        <v>94102</v>
      </c>
      <c r="D52" t="s">
        <v>323</v>
      </c>
      <c r="E52">
        <v>919.4</v>
      </c>
    </row>
    <row r="53" spans="1:5" x14ac:dyDescent="0.25">
      <c r="A53" t="s">
        <v>357</v>
      </c>
      <c r="B53" t="s">
        <v>358</v>
      </c>
      <c r="C53" s="55">
        <v>94102</v>
      </c>
      <c r="D53" t="s">
        <v>323</v>
      </c>
      <c r="E53">
        <v>904.74</v>
      </c>
    </row>
    <row r="54" spans="1:5" x14ac:dyDescent="0.25">
      <c r="A54" t="s">
        <v>359</v>
      </c>
      <c r="B54" t="s">
        <v>360</v>
      </c>
      <c r="C54" s="55">
        <v>94102</v>
      </c>
      <c r="D54" t="s">
        <v>323</v>
      </c>
      <c r="E54">
        <v>814.72</v>
      </c>
    </row>
    <row r="55" spans="1:5" x14ac:dyDescent="0.25">
      <c r="A55" t="s">
        <v>361</v>
      </c>
      <c r="B55" t="s">
        <v>352</v>
      </c>
      <c r="C55" s="55">
        <v>94102</v>
      </c>
      <c r="D55" t="s">
        <v>323</v>
      </c>
      <c r="E55">
        <v>805.33</v>
      </c>
    </row>
    <row r="56" spans="1:5" x14ac:dyDescent="0.25">
      <c r="A56" t="s">
        <v>362</v>
      </c>
      <c r="B56" t="s">
        <v>331</v>
      </c>
      <c r="C56" s="55">
        <v>94103</v>
      </c>
      <c r="D56" t="s">
        <v>323</v>
      </c>
      <c r="E56">
        <v>652.94000000000005</v>
      </c>
    </row>
    <row r="57" spans="1:5" x14ac:dyDescent="0.25">
      <c r="A57" t="s">
        <v>363</v>
      </c>
      <c r="B57" t="s">
        <v>352</v>
      </c>
      <c r="C57" s="55">
        <v>94102</v>
      </c>
      <c r="D57" t="s">
        <v>323</v>
      </c>
      <c r="E57">
        <v>639.80999999999995</v>
      </c>
    </row>
    <row r="58" spans="1:5" x14ac:dyDescent="0.25">
      <c r="A58" t="s">
        <v>364</v>
      </c>
      <c r="B58" t="s">
        <v>349</v>
      </c>
      <c r="C58" s="55">
        <v>94103</v>
      </c>
      <c r="D58" t="s">
        <v>323</v>
      </c>
      <c r="E58">
        <v>624.87</v>
      </c>
    </row>
    <row r="59" spans="1:5" x14ac:dyDescent="0.25">
      <c r="A59" t="s">
        <v>365</v>
      </c>
      <c r="B59" t="s">
        <v>327</v>
      </c>
      <c r="C59" s="55">
        <v>94102</v>
      </c>
      <c r="D59" t="s">
        <v>323</v>
      </c>
      <c r="E59">
        <v>566.38</v>
      </c>
    </row>
    <row r="60" spans="1:5" x14ac:dyDescent="0.25">
      <c r="A60" t="s">
        <v>366</v>
      </c>
      <c r="B60" t="s">
        <v>331</v>
      </c>
      <c r="C60" s="55">
        <v>94103</v>
      </c>
      <c r="D60" t="s">
        <v>323</v>
      </c>
      <c r="E60">
        <v>318.82</v>
      </c>
    </row>
    <row r="61" spans="1:5" x14ac:dyDescent="0.25">
      <c r="A61" t="s">
        <v>367</v>
      </c>
      <c r="B61" t="s">
        <v>349</v>
      </c>
      <c r="C61" s="55">
        <v>94103</v>
      </c>
      <c r="D61" t="s">
        <v>323</v>
      </c>
      <c r="E61">
        <v>193.68</v>
      </c>
    </row>
    <row r="62" spans="1:5" x14ac:dyDescent="0.25">
      <c r="A62" t="s">
        <v>368</v>
      </c>
      <c r="B62" t="s">
        <v>347</v>
      </c>
      <c r="C62" s="55">
        <v>94103</v>
      </c>
      <c r="D62" t="s">
        <v>323</v>
      </c>
      <c r="E62">
        <v>182.67</v>
      </c>
    </row>
    <row r="63" spans="1:5" x14ac:dyDescent="0.25">
      <c r="A63" t="s">
        <v>369</v>
      </c>
      <c r="B63" t="s">
        <v>331</v>
      </c>
      <c r="C63" s="55">
        <v>94103</v>
      </c>
      <c r="D63" t="s">
        <v>323</v>
      </c>
      <c r="E63">
        <v>142.75</v>
      </c>
    </row>
    <row r="64" spans="1:5" x14ac:dyDescent="0.25">
      <c r="A64" t="s">
        <v>343</v>
      </c>
      <c r="B64" t="s">
        <v>333</v>
      </c>
      <c r="C64" s="55">
        <v>94102</v>
      </c>
      <c r="D64" t="s">
        <v>323</v>
      </c>
      <c r="E64">
        <v>53.82</v>
      </c>
    </row>
    <row r="65" spans="1:5" x14ac:dyDescent="0.25">
      <c r="A65" t="s">
        <v>370</v>
      </c>
      <c r="B65" t="s">
        <v>352</v>
      </c>
      <c r="C65" s="55">
        <v>94102</v>
      </c>
      <c r="D65" t="s">
        <v>323</v>
      </c>
      <c r="E65">
        <v>22.79</v>
      </c>
    </row>
    <row r="66" spans="1:5" x14ac:dyDescent="0.25">
      <c r="D66" s="57" t="s">
        <v>314</v>
      </c>
      <c r="E66" s="56">
        <f>SUM(E33:E65)</f>
        <v>118200.56999999998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
  <sheetViews>
    <sheetView tabSelected="1" zoomScale="80" zoomScaleNormal="80" workbookViewId="0">
      <pane xSplit="2" ySplit="2" topLeftCell="C3" activePane="bottomRight" state="frozen"/>
      <selection pane="topRight"/>
      <selection pane="bottomLeft"/>
      <selection pane="bottomRight" activeCell="H6" sqref="H6"/>
    </sheetView>
  </sheetViews>
  <sheetFormatPr defaultColWidth="8.85546875" defaultRowHeight="15" x14ac:dyDescent="0.25"/>
  <cols>
    <col min="1" max="1" width="22.140625" style="21" customWidth="1"/>
    <col min="2" max="2" width="10.85546875" style="20" customWidth="1"/>
    <col min="3" max="6" width="16.85546875" style="20" customWidth="1"/>
    <col min="7" max="7" width="18.7109375" style="20" customWidth="1"/>
    <col min="8" max="8" width="16.85546875" style="20" customWidth="1"/>
    <col min="9" max="9" width="25.140625" style="21" customWidth="1"/>
    <col min="10" max="16384" width="8.85546875" style="20"/>
  </cols>
  <sheetData>
    <row r="1" spans="1:17" ht="32.25" customHeight="1" x14ac:dyDescent="0.25">
      <c r="A1" s="7" t="s">
        <v>0</v>
      </c>
      <c r="B1" s="7" t="s">
        <v>1</v>
      </c>
      <c r="C1" s="7">
        <v>2013</v>
      </c>
      <c r="D1" s="7">
        <v>2014</v>
      </c>
      <c r="E1" s="7">
        <v>2015</v>
      </c>
      <c r="F1" s="7">
        <v>2016</v>
      </c>
      <c r="G1" s="7">
        <v>2017</v>
      </c>
      <c r="H1" s="7">
        <v>2018</v>
      </c>
      <c r="I1" s="7" t="s">
        <v>371</v>
      </c>
      <c r="J1" s="24"/>
      <c r="K1" s="24"/>
      <c r="L1" s="24"/>
      <c r="M1" s="24"/>
      <c r="N1" s="24"/>
      <c r="O1" s="24"/>
      <c r="P1" s="24"/>
      <c r="Q1" s="24"/>
    </row>
    <row r="2" spans="1:17" x14ac:dyDescent="0.25">
      <c r="A2" s="4" t="s">
        <v>16</v>
      </c>
      <c r="B2" s="4" t="s">
        <v>17</v>
      </c>
      <c r="C2" s="6">
        <f>'2013'!N2</f>
        <v>60000</v>
      </c>
      <c r="D2" s="6">
        <f>'2014'!O2</f>
        <v>71060</v>
      </c>
      <c r="E2" s="6">
        <f>'2015'!O2</f>
        <v>72720</v>
      </c>
      <c r="F2" s="6">
        <f>'2016'!O2</f>
        <v>106900</v>
      </c>
      <c r="G2" s="6">
        <f>'2017'!O2</f>
        <v>167300</v>
      </c>
      <c r="H2" s="6">
        <f>'2018'!O2</f>
        <v>280310</v>
      </c>
      <c r="I2" s="6">
        <f>SUM(C2:H2)</f>
        <v>758290</v>
      </c>
      <c r="J2" s="24"/>
      <c r="K2" s="24"/>
      <c r="L2" s="24"/>
      <c r="M2" s="24"/>
      <c r="N2" s="24"/>
      <c r="O2" s="24"/>
      <c r="P2" s="24"/>
      <c r="Q2" s="24"/>
    </row>
    <row r="3" spans="1:17" ht="156.75" customHeight="1" x14ac:dyDescent="0.25">
      <c r="A3" s="23" t="s">
        <v>16</v>
      </c>
      <c r="B3" s="23" t="s">
        <v>18</v>
      </c>
      <c r="C3" s="1"/>
      <c r="D3" s="23"/>
      <c r="E3" s="23"/>
      <c r="F3" s="23"/>
      <c r="G3" s="23"/>
      <c r="H3" s="23"/>
      <c r="I3" s="4"/>
      <c r="J3" s="24"/>
      <c r="K3" s="24"/>
      <c r="L3" s="24"/>
      <c r="M3" s="24"/>
      <c r="N3" s="24"/>
      <c r="O3" s="24"/>
      <c r="P3" s="24"/>
      <c r="Q3" s="24"/>
    </row>
    <row r="4" spans="1:17" x14ac:dyDescent="0.25">
      <c r="A4" s="4" t="s">
        <v>20</v>
      </c>
      <c r="B4" s="4" t="s">
        <v>17</v>
      </c>
      <c r="C4" s="4">
        <f>'2013'!N4</f>
        <v>60</v>
      </c>
      <c r="D4" s="4">
        <f>'2014'!O4</f>
        <v>401</v>
      </c>
      <c r="E4" s="4">
        <f>'2015'!O4</f>
        <v>262</v>
      </c>
      <c r="F4" s="4">
        <f>'2016'!O4</f>
        <v>911</v>
      </c>
      <c r="G4" s="52">
        <f>'2017'!O4</f>
        <v>1315.33</v>
      </c>
      <c r="H4" s="4">
        <f>'2018'!O4</f>
        <v>431</v>
      </c>
      <c r="I4" s="53">
        <f>SUM(C4:H4)</f>
        <v>3380.33</v>
      </c>
      <c r="J4" s="24"/>
      <c r="K4" s="24"/>
      <c r="L4" s="24"/>
      <c r="M4" s="24"/>
      <c r="N4" s="24"/>
      <c r="O4" s="24"/>
      <c r="P4" s="24"/>
      <c r="Q4" s="24"/>
    </row>
    <row r="5" spans="1:17" ht="105" customHeight="1" x14ac:dyDescent="0.25">
      <c r="A5" s="23" t="s">
        <v>20</v>
      </c>
      <c r="B5" s="23" t="s">
        <v>18</v>
      </c>
      <c r="C5" s="1"/>
      <c r="D5" s="1"/>
      <c r="E5" s="1"/>
      <c r="F5" s="23"/>
      <c r="G5" s="23"/>
      <c r="H5" s="23"/>
      <c r="I5" s="4"/>
      <c r="J5" s="24"/>
      <c r="K5" s="24"/>
      <c r="L5" s="24"/>
      <c r="M5" s="24"/>
      <c r="N5" s="24"/>
      <c r="O5" s="24"/>
      <c r="P5" s="24"/>
      <c r="Q5" s="24"/>
    </row>
    <row r="6" spans="1:17" x14ac:dyDescent="0.25">
      <c r="A6" s="4" t="s">
        <v>25</v>
      </c>
      <c r="B6" s="4" t="s">
        <v>17</v>
      </c>
      <c r="C6" s="46">
        <f>'2013'!N6</f>
        <v>0</v>
      </c>
      <c r="D6" s="46">
        <f>'2014'!O6</f>
        <v>16042.57</v>
      </c>
      <c r="E6" s="6">
        <f>'2015'!O6</f>
        <v>33663</v>
      </c>
      <c r="F6" s="6">
        <f>'2016'!O6</f>
        <v>12190.9</v>
      </c>
      <c r="G6" s="6">
        <f>'2017'!O6</f>
        <v>22768.03</v>
      </c>
      <c r="H6" s="6">
        <f>'2018'!O7</f>
        <v>6397</v>
      </c>
      <c r="I6" s="6">
        <f>SUM(C6:H6)</f>
        <v>91061.5</v>
      </c>
      <c r="J6" s="24"/>
      <c r="K6" s="24"/>
      <c r="L6" s="24"/>
      <c r="M6" s="24"/>
      <c r="N6" s="24"/>
      <c r="O6" s="24"/>
      <c r="P6" s="24"/>
      <c r="Q6" s="24"/>
    </row>
    <row r="7" spans="1:17" ht="112.5" customHeight="1" x14ac:dyDescent="0.25">
      <c r="A7" s="23" t="s">
        <v>25</v>
      </c>
      <c r="B7" s="23" t="s">
        <v>18</v>
      </c>
      <c r="C7" s="1"/>
      <c r="D7" s="1"/>
      <c r="E7" s="23"/>
      <c r="F7" s="23"/>
      <c r="G7" s="23"/>
      <c r="H7" s="23"/>
      <c r="I7" s="4"/>
      <c r="J7" s="24"/>
      <c r="K7" s="24"/>
      <c r="L7" s="24"/>
      <c r="M7" s="24"/>
      <c r="N7" s="24"/>
      <c r="O7" s="24"/>
      <c r="P7" s="24"/>
      <c r="Q7" s="24"/>
    </row>
    <row r="8" spans="1:17" ht="15" customHeight="1" x14ac:dyDescent="0.25">
      <c r="A8" s="4" t="s">
        <v>27</v>
      </c>
      <c r="B8" s="4" t="s">
        <v>28</v>
      </c>
      <c r="C8" s="4">
        <f>'2013'!N8</f>
        <v>4</v>
      </c>
      <c r="D8" s="4">
        <f>'2014'!O8</f>
        <v>39</v>
      </c>
      <c r="E8" s="4">
        <f>'2015'!O8</f>
        <v>39</v>
      </c>
      <c r="F8" s="4">
        <f>'2016'!O8</f>
        <v>28</v>
      </c>
      <c r="G8" s="4">
        <f>'2017'!O8</f>
        <v>22</v>
      </c>
      <c r="H8" s="4">
        <f>'2018'!O9</f>
        <v>24</v>
      </c>
      <c r="I8" s="4">
        <f>SUM(C8:H8)</f>
        <v>156</v>
      </c>
      <c r="J8" s="24"/>
      <c r="K8" s="24"/>
      <c r="L8" s="24"/>
      <c r="M8" s="24"/>
      <c r="N8" s="24"/>
      <c r="O8" s="24"/>
      <c r="P8" s="24"/>
      <c r="Q8" s="24"/>
    </row>
    <row r="9" spans="1:17" ht="141" customHeight="1" x14ac:dyDescent="0.25">
      <c r="A9" s="23" t="s">
        <v>27</v>
      </c>
      <c r="B9" s="23" t="s">
        <v>18</v>
      </c>
      <c r="C9" s="1"/>
      <c r="D9" s="17"/>
      <c r="E9" s="23"/>
      <c r="F9" s="23"/>
      <c r="G9" s="23"/>
      <c r="H9" s="23"/>
      <c r="I9" s="23"/>
      <c r="J9" s="24"/>
      <c r="K9" s="24"/>
      <c r="L9" s="24"/>
      <c r="M9" s="24"/>
      <c r="N9" s="24"/>
      <c r="O9" s="24"/>
      <c r="P9" s="24"/>
      <c r="Q9" s="24"/>
    </row>
    <row r="10" spans="1:17" ht="27" customHeight="1" x14ac:dyDescent="0.25">
      <c r="A10" s="4" t="s">
        <v>33</v>
      </c>
      <c r="B10" s="4" t="s">
        <v>17</v>
      </c>
      <c r="C10" s="6">
        <f>'2013'!N10</f>
        <v>2000000</v>
      </c>
      <c r="D10" s="6">
        <f>'2014'!O10</f>
        <v>1051048.75</v>
      </c>
      <c r="E10" s="6">
        <f>'2015'!O10</f>
        <v>207007.02</v>
      </c>
      <c r="F10" s="6">
        <f>'2016'!O10</f>
        <v>194976.81</v>
      </c>
      <c r="G10" s="6">
        <f>'2017'!O10</f>
        <v>141326.78999999998</v>
      </c>
      <c r="H10" s="6">
        <f>'2018'!O11</f>
        <v>261944.41</v>
      </c>
      <c r="I10" s="6">
        <f>SUM(C10:H10)</f>
        <v>3856303.7800000003</v>
      </c>
      <c r="J10" s="24"/>
      <c r="K10" s="24"/>
      <c r="L10" s="24"/>
      <c r="M10" s="24"/>
      <c r="N10" s="24"/>
      <c r="O10" s="24"/>
      <c r="P10" s="24"/>
      <c r="Q10" s="24"/>
    </row>
    <row r="11" spans="1:17" ht="48" customHeight="1" x14ac:dyDescent="0.25">
      <c r="A11" s="23" t="s">
        <v>33</v>
      </c>
      <c r="B11" s="23" t="s">
        <v>18</v>
      </c>
      <c r="C11"/>
      <c r="D11" s="1"/>
      <c r="E11" s="1"/>
      <c r="F11" s="23"/>
      <c r="G11" s="23"/>
      <c r="H11" s="23"/>
      <c r="I11" s="4"/>
      <c r="J11" s="24"/>
      <c r="K11" s="24"/>
      <c r="L11" s="24"/>
      <c r="M11" s="24"/>
      <c r="N11" s="24"/>
      <c r="O11" s="24"/>
      <c r="P11" s="24"/>
      <c r="Q11" s="24"/>
    </row>
    <row r="12" spans="1:17" x14ac:dyDescent="0.25">
      <c r="A12" s="4" t="s">
        <v>134</v>
      </c>
      <c r="B12" s="4" t="s">
        <v>17</v>
      </c>
      <c r="C12" s="6">
        <f>'2013'!O12</f>
        <v>496000</v>
      </c>
      <c r="D12" s="49">
        <f>'2014'!O12</f>
        <v>494504</v>
      </c>
      <c r="E12" s="6">
        <f>'2015'!O12</f>
        <v>1344603</v>
      </c>
      <c r="F12" s="6">
        <f>'2016'!O12</f>
        <v>189199</v>
      </c>
      <c r="G12" s="6">
        <f>'2017'!O12</f>
        <v>497764</v>
      </c>
      <c r="H12" s="6">
        <f>'2018'!O15</f>
        <v>261547</v>
      </c>
      <c r="I12" s="6">
        <f>SUM(C12:H12)</f>
        <v>3283617</v>
      </c>
      <c r="J12" s="24"/>
      <c r="K12" s="24"/>
      <c r="L12" s="24"/>
      <c r="M12" s="24"/>
      <c r="N12" s="24"/>
      <c r="O12" s="24"/>
      <c r="P12" s="24"/>
      <c r="Q12" s="24"/>
    </row>
    <row r="14" spans="1:17" x14ac:dyDescent="0.25">
      <c r="A14" s="5"/>
      <c r="B14" s="24"/>
      <c r="C14" s="24"/>
      <c r="D14" s="24"/>
      <c r="E14" s="24"/>
      <c r="F14" s="24"/>
      <c r="G14" s="24"/>
      <c r="H14" s="24"/>
      <c r="I14" s="5"/>
      <c r="J14" s="24"/>
      <c r="K14" s="24"/>
      <c r="L14" s="24"/>
      <c r="M14" s="24"/>
      <c r="N14" s="24"/>
      <c r="O14" s="24"/>
      <c r="P14" s="24"/>
      <c r="Q14" s="24"/>
    </row>
  </sheetData>
  <printOptions headings="1" gridLines="1"/>
  <pageMargins left="0.2" right="0.2" top="0.25" bottom="0.25" header="0.25" footer="0"/>
  <pageSetup paperSize="17"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29931CD96AA04AB3C6CAB88EAF4DBD" ma:contentTypeVersion="11" ma:contentTypeDescription="Create a new document." ma:contentTypeScope="" ma:versionID="22225d9ecc01ce05ef338b0207fcb1ae">
  <xsd:schema xmlns:xsd="http://www.w3.org/2001/XMLSchema" xmlns:xs="http://www.w3.org/2001/XMLSchema" xmlns:p="http://schemas.microsoft.com/office/2006/metadata/properties" xmlns:ns2="9920fc16-7336-493a-a187-76c034987310" xmlns:ns3="223d10ea-0a99-4de8-a15b-21dbcff6c0f2" targetNamespace="http://schemas.microsoft.com/office/2006/metadata/properties" ma:root="true" ma:fieldsID="efb279251b9fb917894ba5197cccd630" ns2:_="" ns3:_="">
    <xsd:import namespace="9920fc16-7336-493a-a187-76c034987310"/>
    <xsd:import namespace="223d10ea-0a99-4de8-a15b-21dbcff6c0f2"/>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20fc16-7336-493a-a187-76c0349873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23d10ea-0a99-4de8-a15b-21dbcff6c0f2"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description=""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stSharedByUser xmlns="9920fc16-7336-493a-a187-76c034987310">v-jakros@microsoft.com</LastSharedByUser>
    <SharedWithUsers xmlns="9920fc16-7336-493a-a187-76c034987310">
      <UserInfo>
        <DisplayName>Celia Moreno (Populus Group)</DisplayName>
        <AccountId>191</AccountId>
        <AccountType/>
      </UserInfo>
    </SharedWithUsers>
    <LastSharedByTime xmlns="9920fc16-7336-493a-a187-76c034987310">2018-01-25T07:22:07+00:00</LastSharedByTim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91919-A9D5-4C5E-8C13-308100079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20fc16-7336-493a-a187-76c034987310"/>
    <ds:schemaRef ds:uri="223d10ea-0a99-4de8-a15b-21dbcff6c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BA1001-BEB5-407D-A673-8714448F5EEA}">
  <ds:schemaRefs>
    <ds:schemaRef ds:uri="http://schemas.openxmlformats.org/package/2006/metadata/core-properties"/>
    <ds:schemaRef ds:uri="http://purl.org/dc/dcmitype/"/>
    <ds:schemaRef ds:uri="http://schemas.microsoft.com/office/infopath/2007/PartnerControls"/>
    <ds:schemaRef ds:uri="223d10ea-0a99-4de8-a15b-21dbcff6c0f2"/>
    <ds:schemaRef ds:uri="http://purl.org/dc/elements/1.1/"/>
    <ds:schemaRef ds:uri="http://schemas.microsoft.com/office/2006/metadata/properties"/>
    <ds:schemaRef ds:uri="9920fc16-7336-493a-a187-76c034987310"/>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A5771ADD-1FDA-43A6-BE1F-E65CC0675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2013</vt:lpstr>
      <vt:lpstr>2014</vt:lpstr>
      <vt:lpstr>2015</vt:lpstr>
      <vt:lpstr>2016</vt:lpstr>
      <vt:lpstr>2017</vt:lpstr>
      <vt:lpstr>2018</vt:lpstr>
      <vt:lpstr>2018ReportingDetails (12.31.18)</vt:lpstr>
      <vt:lpstr>2013-2018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Jakob Rosenberg (Xtreme Consulting Group Inc)</dc:creator>
  <cp:keywords/>
  <dc:description/>
  <cp:lastModifiedBy>Caitlin Jacobson</cp:lastModifiedBy>
  <cp:revision/>
  <cp:lastPrinted>2019-01-16T23:26:26Z</cp:lastPrinted>
  <dcterms:created xsi:type="dcterms:W3CDTF">2017-09-13T19:09:45Z</dcterms:created>
  <dcterms:modified xsi:type="dcterms:W3CDTF">2019-01-16T23:42:45Z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v-jakros@microsoft.com</vt:lpwstr>
  </property>
  <property fmtid="{D5CDD505-2E9C-101B-9397-08002B2CF9AE}" pid="5" name="MSIP_Label_f42aa342-8706-4288-bd11-ebb85995028c_SetDate">
    <vt:lpwstr>2018-01-10T23:16:09.9702538Z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0x010100FA29931CD96AA04AB3C6CAB88EAF4DBD</vt:lpwstr>
  </property>
</Properties>
</file>